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C8851E80-DBC9-407E-B3BB-10038E1B198A}" xr6:coauthVersionLast="47" xr6:coauthVersionMax="47" xr10:uidLastSave="{00000000-0000-0000-0000-000000000000}"/>
  <bookViews>
    <workbookView xWindow="-120" yWindow="-120" windowWidth="20730" windowHeight="11160" xr2:uid="{B770FC6A-4817-4DD3-9C4F-30B2681FC0E7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1" l="1"/>
  <c r="A51" i="1"/>
  <c r="T86" i="1"/>
  <c r="A86" i="1"/>
  <c r="A29" i="1" l="1"/>
  <c r="T29" i="1"/>
  <c r="A22" i="1"/>
  <c r="T22" i="1"/>
  <c r="T62" i="1"/>
  <c r="T60" i="1"/>
  <c r="T87" i="1"/>
  <c r="A87" i="1"/>
  <c r="T77" i="1"/>
  <c r="A77" i="1"/>
  <c r="T37" i="1"/>
  <c r="A37" i="1"/>
  <c r="T78" i="1"/>
  <c r="A78" i="1"/>
  <c r="T70" i="1"/>
  <c r="A70" i="1"/>
  <c r="T41" i="1"/>
  <c r="A41" i="1"/>
  <c r="T71" i="1"/>
  <c r="A71" i="1"/>
  <c r="T72" i="1"/>
  <c r="A72" i="1"/>
  <c r="T15" i="1"/>
  <c r="A15" i="1"/>
  <c r="T98" i="1"/>
  <c r="A98" i="1"/>
  <c r="A84" i="1"/>
  <c r="T26" i="1"/>
  <c r="A26" i="1"/>
  <c r="T68" i="1"/>
  <c r="A68" i="1"/>
  <c r="T34" i="1"/>
  <c r="A34" i="1"/>
  <c r="T32" i="1"/>
  <c r="A32" i="1"/>
  <c r="T31" i="1"/>
  <c r="A31" i="1"/>
  <c r="T23" i="1"/>
  <c r="A23" i="1"/>
  <c r="A96" i="1"/>
  <c r="A47" i="1"/>
  <c r="T14" i="1"/>
  <c r="T49" i="1"/>
  <c r="A49" i="1"/>
  <c r="A95" i="1"/>
  <c r="T61" i="1"/>
  <c r="A61" i="1"/>
  <c r="T63" i="1"/>
  <c r="A63" i="1"/>
  <c r="T21" i="1"/>
  <c r="A21" i="1"/>
  <c r="T28" i="1"/>
  <c r="A28" i="1"/>
  <c r="T88" i="1"/>
  <c r="A88" i="1"/>
  <c r="T12" i="1"/>
  <c r="A12" i="1"/>
  <c r="T42" i="1"/>
  <c r="A42" i="1"/>
  <c r="T55" i="1"/>
  <c r="A55" i="1"/>
  <c r="T75" i="1"/>
  <c r="A75" i="1"/>
  <c r="T74" i="1"/>
  <c r="A74" i="1"/>
  <c r="T93" i="1"/>
  <c r="A93" i="1"/>
  <c r="A46" i="1"/>
  <c r="T81" i="1"/>
  <c r="A81" i="1"/>
  <c r="T40" i="1"/>
  <c r="A40" i="1"/>
  <c r="T36" i="1"/>
  <c r="A36" i="1"/>
  <c r="T30" i="1"/>
  <c r="T27" i="1"/>
  <c r="T24" i="1"/>
  <c r="A24" i="1"/>
  <c r="T33" i="1"/>
  <c r="A33" i="1"/>
  <c r="T13" i="1"/>
  <c r="A13" i="1"/>
  <c r="A45" i="1"/>
  <c r="T9" i="1"/>
  <c r="A9" i="1"/>
  <c r="T57" i="1"/>
  <c r="A57" i="1"/>
  <c r="T20" i="1"/>
  <c r="A20" i="1"/>
  <c r="T53" i="1"/>
  <c r="A53" i="1"/>
  <c r="A44" i="1"/>
  <c r="T19" i="1"/>
  <c r="A19" i="1"/>
  <c r="A91" i="1"/>
  <c r="T52" i="1"/>
  <c r="A52" i="1"/>
  <c r="T64" i="1"/>
  <c r="T50" i="1"/>
  <c r="A50" i="1"/>
  <c r="T54" i="1"/>
  <c r="A54" i="1"/>
  <c r="T67" i="1"/>
  <c r="A67" i="1"/>
  <c r="T90" i="1"/>
  <c r="A90" i="1"/>
  <c r="T10" i="1"/>
  <c r="A10" i="1"/>
  <c r="T94" i="1"/>
  <c r="A94" i="1"/>
  <c r="T66" i="1"/>
  <c r="A66" i="1"/>
  <c r="T35" i="1"/>
  <c r="A35" i="1"/>
  <c r="T25" i="1"/>
  <c r="A25" i="1"/>
  <c r="A43" i="1"/>
  <c r="T11" i="1"/>
  <c r="A11" i="1"/>
  <c r="T39" i="1"/>
  <c r="A39" i="1"/>
  <c r="T16" i="1"/>
  <c r="A16" i="1"/>
  <c r="T76" i="1"/>
  <c r="A76" i="1"/>
  <c r="T89" i="1"/>
  <c r="A89" i="1"/>
  <c r="T82" i="1"/>
  <c r="A82" i="1"/>
  <c r="T83" i="1"/>
  <c r="A83" i="1"/>
  <c r="T59" i="1"/>
  <c r="A59" i="1"/>
  <c r="T38" i="1"/>
  <c r="A38" i="1"/>
  <c r="T17" i="1"/>
  <c r="A17" i="1"/>
  <c r="T56" i="1"/>
  <c r="A56" i="1"/>
  <c r="T79" i="1"/>
  <c r="A79" i="1"/>
</calcChain>
</file>

<file path=xl/sharedStrings.xml><?xml version="1.0" encoding="utf-8"?>
<sst xmlns="http://schemas.openxmlformats.org/spreadsheetml/2006/main" count="602" uniqueCount="238">
  <si>
    <t>Waterlooville MCC - The Ashford Cup - Permit ACU61214</t>
  </si>
  <si>
    <t>(A round of the ACU Southern Centre Trials Championship)</t>
  </si>
  <si>
    <t>Manor Farm, Langrish - Sunday 1st August 2021</t>
  </si>
  <si>
    <t>No</t>
  </si>
  <si>
    <t>Rider</t>
  </si>
  <si>
    <t>Class</t>
  </si>
  <si>
    <t>Route</t>
  </si>
  <si>
    <t>Machine</t>
  </si>
  <si>
    <t>Club</t>
  </si>
  <si>
    <t>Miles</t>
  </si>
  <si>
    <t>Garland</t>
  </si>
  <si>
    <t>Sportsman</t>
  </si>
  <si>
    <t>White</t>
  </si>
  <si>
    <t>Waltham Chase Trials MCC</t>
  </si>
  <si>
    <t>Matt</t>
  </si>
  <si>
    <t>Boreham</t>
  </si>
  <si>
    <t>Clubman Expert</t>
  </si>
  <si>
    <t>50/50</t>
  </si>
  <si>
    <t>Max</t>
  </si>
  <si>
    <t>Bird</t>
  </si>
  <si>
    <t>Clubman</t>
  </si>
  <si>
    <t>Ronnie</t>
  </si>
  <si>
    <t>Allen</t>
  </si>
  <si>
    <t>Adult D - Novice</t>
  </si>
  <si>
    <t>John</t>
  </si>
  <si>
    <t>Coombes</t>
  </si>
  <si>
    <t>Isle of Wight MCC Ltd (341)</t>
  </si>
  <si>
    <t>Tom</t>
  </si>
  <si>
    <t>Moss</t>
  </si>
  <si>
    <t>Expert</t>
  </si>
  <si>
    <t>Geoff</t>
  </si>
  <si>
    <t>Muston</t>
  </si>
  <si>
    <t>Twin Shock C</t>
  </si>
  <si>
    <t>Eastbourne &amp; District MCC</t>
  </si>
  <si>
    <t>Tony</t>
  </si>
  <si>
    <t>Billingham</t>
  </si>
  <si>
    <t>Anthony</t>
  </si>
  <si>
    <t>Knott</t>
  </si>
  <si>
    <t>Veteran</t>
  </si>
  <si>
    <t>Ringwood MC &amp; LCC</t>
  </si>
  <si>
    <t>Michael</t>
  </si>
  <si>
    <t>Machinek</t>
  </si>
  <si>
    <t>Chris</t>
  </si>
  <si>
    <t>Furmage</t>
  </si>
  <si>
    <t>Bognor Regis &amp; District MCC Ltd</t>
  </si>
  <si>
    <t>Glenn</t>
  </si>
  <si>
    <t>Howard</t>
  </si>
  <si>
    <t>Nene Valley MCC Ltd</t>
  </si>
  <si>
    <t>Nigel</t>
  </si>
  <si>
    <t>Parvin</t>
  </si>
  <si>
    <t>Shamus</t>
  </si>
  <si>
    <t>Doohan</t>
  </si>
  <si>
    <t>Holdsworth</t>
  </si>
  <si>
    <t>Thames MCC</t>
  </si>
  <si>
    <t>Peter</t>
  </si>
  <si>
    <t>Hinton</t>
  </si>
  <si>
    <t>Herbert</t>
  </si>
  <si>
    <t>Pre 65 C</t>
  </si>
  <si>
    <t>Jack</t>
  </si>
  <si>
    <t>Youth C</t>
  </si>
  <si>
    <t>Steve</t>
  </si>
  <si>
    <t>Wagstaff</t>
  </si>
  <si>
    <t>Kevin</t>
  </si>
  <si>
    <t>Goater</t>
  </si>
  <si>
    <t>Bob</t>
  </si>
  <si>
    <t>Hampton</t>
  </si>
  <si>
    <t>Martin</t>
  </si>
  <si>
    <t>Carter</t>
  </si>
  <si>
    <t>Robert</t>
  </si>
  <si>
    <t>Hoyles</t>
  </si>
  <si>
    <t>Reynard</t>
  </si>
  <si>
    <t>Norris</t>
  </si>
  <si>
    <t>North Berks. MCC</t>
  </si>
  <si>
    <t>Pre 65 D</t>
  </si>
  <si>
    <t>Ian</t>
  </si>
  <si>
    <t>Wakeford</t>
  </si>
  <si>
    <t>Bridport &amp; Weymouth MCC</t>
  </si>
  <si>
    <t>Mick</t>
  </si>
  <si>
    <t>Treagus</t>
  </si>
  <si>
    <t>Alex</t>
  </si>
  <si>
    <t>Taylor</t>
  </si>
  <si>
    <t>David</t>
  </si>
  <si>
    <t>Barrett</t>
  </si>
  <si>
    <t>Gary</t>
  </si>
  <si>
    <t>Tarrant</t>
  </si>
  <si>
    <t>Mark</t>
  </si>
  <si>
    <t>Elms</t>
  </si>
  <si>
    <t>Bailey</t>
  </si>
  <si>
    <t>Tibbs</t>
  </si>
  <si>
    <t>Emery</t>
  </si>
  <si>
    <t>Medcraff</t>
  </si>
  <si>
    <t>Seward</t>
  </si>
  <si>
    <t>Normandy MCC</t>
  </si>
  <si>
    <t>Penton</t>
  </si>
  <si>
    <t>Dale</t>
  </si>
  <si>
    <t>Francis</t>
  </si>
  <si>
    <t>Shaun</t>
  </si>
  <si>
    <t>Bartlett</t>
  </si>
  <si>
    <t>Phil</t>
  </si>
  <si>
    <t>Chase</t>
  </si>
  <si>
    <t>Tim</t>
  </si>
  <si>
    <t>Attwood</t>
  </si>
  <si>
    <t>Thomas</t>
  </si>
  <si>
    <t>Hutcheson</t>
  </si>
  <si>
    <t>Graham</t>
  </si>
  <si>
    <t>Colin</t>
  </si>
  <si>
    <t>Allsop</t>
  </si>
  <si>
    <t>Newcombe</t>
  </si>
  <si>
    <t>Trevor</t>
  </si>
  <si>
    <t>Newell</t>
  </si>
  <si>
    <t>Nolan</t>
  </si>
  <si>
    <t>Privett</t>
  </si>
  <si>
    <t>Andy</t>
  </si>
  <si>
    <t>Gates</t>
  </si>
  <si>
    <t>XHG Tiger MCC Ltd</t>
  </si>
  <si>
    <t>Chalk</t>
  </si>
  <si>
    <t>Robin</t>
  </si>
  <si>
    <t>James</t>
  </si>
  <si>
    <t>Witley &amp; District MCC</t>
  </si>
  <si>
    <t>Adam</t>
  </si>
  <si>
    <t>Kilbey</t>
  </si>
  <si>
    <t>Andrew</t>
  </si>
  <si>
    <t>Hay</t>
  </si>
  <si>
    <t>Archie</t>
  </si>
  <si>
    <t>Bradley</t>
  </si>
  <si>
    <t>Stephen</t>
  </si>
  <si>
    <t>Clements</t>
  </si>
  <si>
    <t>North East London MCC (0396)</t>
  </si>
  <si>
    <t>George</t>
  </si>
  <si>
    <t>Ben</t>
  </si>
  <si>
    <t>Brodie</t>
  </si>
  <si>
    <t>Cook</t>
  </si>
  <si>
    <t>Berkhamsted MCC</t>
  </si>
  <si>
    <t>Barton</t>
  </si>
  <si>
    <t>Tongham Tigers Sports MCC</t>
  </si>
  <si>
    <t>King</t>
  </si>
  <si>
    <t>Thatcher</t>
  </si>
  <si>
    <t>Elliot Scott</t>
  </si>
  <si>
    <t>Carl</t>
  </si>
  <si>
    <t>Challen</t>
  </si>
  <si>
    <t>Reigate and Redhill North Downs MCC</t>
  </si>
  <si>
    <t>Wayne</t>
  </si>
  <si>
    <t>Hutton</t>
  </si>
  <si>
    <t>Oxford Ixion MCC</t>
  </si>
  <si>
    <t>Ken</t>
  </si>
  <si>
    <t>O'Brien</t>
  </si>
  <si>
    <t>Woodburn</t>
  </si>
  <si>
    <t>Jim</t>
  </si>
  <si>
    <t>Gray</t>
  </si>
  <si>
    <t>Barr</t>
  </si>
  <si>
    <t>Dean</t>
  </si>
  <si>
    <t>Skerratt</t>
  </si>
  <si>
    <t>Gareth</t>
  </si>
  <si>
    <t>Plews</t>
  </si>
  <si>
    <t>Pattison</t>
  </si>
  <si>
    <t>TRS 250 RR</t>
  </si>
  <si>
    <t>Gas Gas</t>
  </si>
  <si>
    <t>TRS ONE 250</t>
  </si>
  <si>
    <t>Montesa 315R</t>
  </si>
  <si>
    <t>TRS ONE R</t>
  </si>
  <si>
    <t>Honda MRT 300</t>
  </si>
  <si>
    <t>Honda TL 125</t>
  </si>
  <si>
    <t>Yamaha Majesty</t>
  </si>
  <si>
    <t>Vertigo</t>
  </si>
  <si>
    <t>Montesa 300RR</t>
  </si>
  <si>
    <t>Vertigo 300</t>
  </si>
  <si>
    <t>Beta Evo 4T 300</t>
  </si>
  <si>
    <t>TRS 250</t>
  </si>
  <si>
    <t>Montesa 301</t>
  </si>
  <si>
    <t>Gas Gas 300</t>
  </si>
  <si>
    <t>Ariel HT500</t>
  </si>
  <si>
    <t>Beta 80</t>
  </si>
  <si>
    <t>Sherco 125</t>
  </si>
  <si>
    <t>Gas Gas TXT 300</t>
  </si>
  <si>
    <t>BSA Bantam 185</t>
  </si>
  <si>
    <t>Beta Evo 250</t>
  </si>
  <si>
    <t>Gas Gas 250</t>
  </si>
  <si>
    <t>Beta Evo Factory 250</t>
  </si>
  <si>
    <t>Beta 250</t>
  </si>
  <si>
    <t>Beta Evo 125</t>
  </si>
  <si>
    <t>TRS 300</t>
  </si>
  <si>
    <t>TRS RR 250</t>
  </si>
  <si>
    <t>Bultaco 250</t>
  </si>
  <si>
    <t>Beta Evo 300</t>
  </si>
  <si>
    <t>Scorpa 125</t>
  </si>
  <si>
    <t>Yamaha TYZ 250</t>
  </si>
  <si>
    <t>Scorpa Twenty 300</t>
  </si>
  <si>
    <t>Hamilton Yamaha TYZ</t>
  </si>
  <si>
    <t>Beta Evo Factory 300</t>
  </si>
  <si>
    <t>TRRS Gold 250</t>
  </si>
  <si>
    <t>TRS Gold 250</t>
  </si>
  <si>
    <t>Scorpa 300</t>
  </si>
  <si>
    <t>Gas Gas 125</t>
  </si>
  <si>
    <t>Montesa 4RT</t>
  </si>
  <si>
    <t>TRRS 250</t>
  </si>
  <si>
    <t>James 250</t>
  </si>
  <si>
    <t>Triumph Tiger Cub</t>
  </si>
  <si>
    <t>BSA C15G P</t>
  </si>
  <si>
    <t>Montesa Cota 260</t>
  </si>
  <si>
    <t>Ariel HT5</t>
  </si>
  <si>
    <t>Sherco 300</t>
  </si>
  <si>
    <t>Beta 300 Factoty</t>
  </si>
  <si>
    <t>Scorpa 143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</si>
  <si>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</si>
  <si>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</si>
  <si>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</si>
  <si>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</si>
  <si>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</si>
  <si>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</si>
  <si>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</si>
  <si>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</si>
  <si>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</si>
  <si>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</si>
  <si>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</si>
  <si>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</si>
  <si>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</si>
  <si>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</si>
  <si>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</si>
  <si>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Jordan</t>
  </si>
  <si>
    <t>Peach</t>
  </si>
  <si>
    <t>Simon</t>
  </si>
  <si>
    <t>Beta Factory 250</t>
  </si>
  <si>
    <t>Otter Vale</t>
  </si>
  <si>
    <t>Blackman</t>
  </si>
  <si>
    <t>Beta 300</t>
  </si>
  <si>
    <t>DNF</t>
  </si>
  <si>
    <t>Youth D</t>
  </si>
  <si>
    <t xml:space="preserve">Clubman </t>
  </si>
  <si>
    <t>Rob</t>
  </si>
  <si>
    <t>Smith</t>
  </si>
  <si>
    <t>Lyn &amp; D MCC</t>
  </si>
  <si>
    <t>Lloyd</t>
  </si>
  <si>
    <t>Long</t>
  </si>
  <si>
    <t>total cleans</t>
  </si>
  <si>
    <t>total 1's</t>
  </si>
  <si>
    <t>Dropped down a group on the day</t>
  </si>
  <si>
    <t>SWM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</si>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</sst>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1" fillId="0" borderId="3" xfId="0" applyFont="1" applyBorder="1" applyAlignment="1"/>
    <xf numFmtId="0" fontId="0" fillId="0" borderId="2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/>
    <xf numFmtId="0" fontId="0" fillId="0" borderId="6" xfId="0" applyBorder="1"/>
    <xf numFmtId="0" fontId="5" fillId="4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3" xfId="0" applyFont="1" applyFill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69C8-BB90-4326-9199-FD7D8AFE97C4}">
  <dimension ref="A1:Z98"/>
  <sheetViews>
    <sheetView tabSelected="1" topLeftCell="A46" workbookViewId="0">
      <selection activeCell="V57" sqref="V57"/>
    </sheetView>
  </sheetViews>
  <sheetFormatPr defaultRowHeight="15" x14ac:dyDescent="0.25"/>
  <cols>
    <col min="1" max="1" width="4" style="31" bestFit="1" customWidth="1"/>
    <col min="2" max="2" width="10.42578125" bestFit="1" customWidth="1"/>
    <col min="3" max="3" width="11.28515625" bestFit="1" customWidth="1"/>
    <col min="4" max="4" width="15.42578125" style="51" bestFit="1" customWidth="1"/>
    <col min="5" max="5" width="6.28515625" style="11" bestFit="1" customWidth="1"/>
    <col min="6" max="6" width="20.140625" bestFit="1" customWidth="1"/>
    <col min="7" max="7" width="35.42578125" bestFit="1" customWidth="1"/>
    <col min="8" max="19" width="4.7109375" style="31" bestFit="1" customWidth="1"/>
    <col min="20" max="20" width="5.42578125" style="31" bestFit="1" customWidth="1"/>
    <col min="21" max="21" width="4.7109375" style="31" bestFit="1" customWidth="1"/>
    <col min="22" max="22" width="11.140625" bestFit="1" customWidth="1"/>
    <col min="23" max="23" width="3" bestFit="1" customWidth="1"/>
    <col min="25" max="25" width="2" bestFit="1" customWidth="1"/>
    <col min="26" max="26" width="31.5703125" bestFit="1" customWidth="1"/>
  </cols>
  <sheetData>
    <row r="1" spans="1:22" s="1" customFormat="1" ht="15.75" x14ac:dyDescent="0.25">
      <c r="A1" s="55" t="s">
        <v>203</v>
      </c>
      <c r="B1" s="55"/>
      <c r="C1" s="55"/>
      <c r="D1" s="55"/>
      <c r="E1" s="55"/>
      <c r="F1" s="55"/>
      <c r="G1" s="5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2" x14ac:dyDescent="0.25">
      <c r="A2" s="53"/>
      <c r="B2" s="53"/>
      <c r="C2" s="53"/>
      <c r="D2" s="53"/>
      <c r="E2" s="53"/>
      <c r="F2" s="53"/>
      <c r="G2" s="5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s="2" customFormat="1" ht="18.75" x14ac:dyDescent="0.3">
      <c r="A3" s="54" t="s">
        <v>0</v>
      </c>
      <c r="B3" s="54"/>
      <c r="C3" s="54"/>
      <c r="D3" s="54"/>
      <c r="E3" s="54"/>
      <c r="F3" s="54"/>
      <c r="G3" s="5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s="2" customFormat="1" ht="18.75" x14ac:dyDescent="0.3">
      <c r="A4" s="54" t="s">
        <v>1</v>
      </c>
      <c r="B4" s="54"/>
      <c r="C4" s="54"/>
      <c r="D4" s="54"/>
      <c r="E4" s="54"/>
      <c r="F4" s="54"/>
      <c r="G4" s="5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2" s="2" customFormat="1" ht="18.75" x14ac:dyDescent="0.3">
      <c r="A5" s="3"/>
      <c r="B5" s="3"/>
      <c r="C5" s="3"/>
      <c r="D5" s="50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2" s="2" customFormat="1" ht="18.75" x14ac:dyDescent="0.3">
      <c r="A6" s="54" t="s">
        <v>2</v>
      </c>
      <c r="B6" s="54"/>
      <c r="C6" s="54"/>
      <c r="D6" s="54"/>
      <c r="E6" s="54"/>
      <c r="F6" s="54"/>
      <c r="G6" s="5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8" spans="1:22" x14ac:dyDescent="0.25">
      <c r="A8" s="34" t="s">
        <v>3</v>
      </c>
      <c r="B8" s="34" t="s">
        <v>4</v>
      </c>
      <c r="C8" s="34"/>
      <c r="D8" s="52" t="s">
        <v>5</v>
      </c>
      <c r="E8" s="34" t="s">
        <v>6</v>
      </c>
      <c r="F8" s="34" t="s">
        <v>7</v>
      </c>
      <c r="G8" s="43" t="s">
        <v>8</v>
      </c>
      <c r="H8" s="30" t="s">
        <v>204</v>
      </c>
      <c r="I8" s="30" t="s">
        <v>205</v>
      </c>
      <c r="J8" s="30" t="s">
        <v>206</v>
      </c>
      <c r="K8" s="30" t="s">
        <v>207</v>
      </c>
      <c r="L8" s="30" t="s">
        <v>208</v>
      </c>
      <c r="M8" s="30" t="s">
        <v>209</v>
      </c>
      <c r="N8" s="30" t="s">
        <v>210</v>
      </c>
      <c r="O8" s="30" t="s">
        <v>211</v>
      </c>
      <c r="P8" s="30" t="s">
        <v>212</v>
      </c>
      <c r="Q8" s="30" t="s">
        <v>213</v>
      </c>
      <c r="R8" s="30" t="s">
        <v>214</v>
      </c>
      <c r="S8" s="30" t="s">
        <v>215</v>
      </c>
      <c r="T8" s="30" t="s">
        <v>216</v>
      </c>
      <c r="U8" s="30" t="s">
        <v>217</v>
      </c>
      <c r="V8" s="46"/>
    </row>
    <row r="9" spans="1:22" s="1" customFormat="1" x14ac:dyDescent="0.25">
      <c r="A9" s="26" t="str">
        <f>("227")</f>
        <v>227</v>
      </c>
      <c r="B9" s="27" t="s">
        <v>24</v>
      </c>
      <c r="C9" s="27" t="s">
        <v>89</v>
      </c>
      <c r="D9" s="27" t="s">
        <v>23</v>
      </c>
      <c r="E9" s="38"/>
      <c r="F9" s="28" t="s">
        <v>156</v>
      </c>
      <c r="G9" s="42" t="s">
        <v>13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f t="shared" ref="T9:T17" si="0">SUM(H9:S9)</f>
        <v>1</v>
      </c>
      <c r="U9" s="17">
        <v>1</v>
      </c>
    </row>
    <row r="10" spans="1:22" x14ac:dyDescent="0.25">
      <c r="A10" s="35" t="str">
        <f>("157")</f>
        <v>157</v>
      </c>
      <c r="B10" s="37" t="s">
        <v>60</v>
      </c>
      <c r="C10" s="37" t="s">
        <v>61</v>
      </c>
      <c r="D10" s="37" t="s">
        <v>23</v>
      </c>
      <c r="E10" s="39"/>
      <c r="F10" s="4" t="s">
        <v>172</v>
      </c>
      <c r="G10" s="15" t="s">
        <v>13</v>
      </c>
      <c r="H10" s="17">
        <v>0</v>
      </c>
      <c r="I10" s="17">
        <v>3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f t="shared" si="0"/>
        <v>3</v>
      </c>
      <c r="U10" s="17">
        <v>2</v>
      </c>
    </row>
    <row r="11" spans="1:22" x14ac:dyDescent="0.25">
      <c r="A11" s="18" t="str">
        <f>("78")</f>
        <v>78</v>
      </c>
      <c r="B11" s="19" t="s">
        <v>48</v>
      </c>
      <c r="C11" s="19" t="s">
        <v>49</v>
      </c>
      <c r="D11" s="19" t="s">
        <v>23</v>
      </c>
      <c r="E11" s="8"/>
      <c r="F11" s="5" t="s">
        <v>156</v>
      </c>
      <c r="G11" s="15" t="s">
        <v>13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3</v>
      </c>
      <c r="O11" s="17">
        <v>0</v>
      </c>
      <c r="P11" s="17">
        <v>0</v>
      </c>
      <c r="Q11" s="17">
        <v>5</v>
      </c>
      <c r="R11" s="17">
        <v>1</v>
      </c>
      <c r="S11" s="17">
        <v>1</v>
      </c>
      <c r="T11" s="17">
        <f t="shared" si="0"/>
        <v>11</v>
      </c>
      <c r="U11" s="17">
        <v>3</v>
      </c>
    </row>
    <row r="12" spans="1:22" x14ac:dyDescent="0.25">
      <c r="A12" s="18" t="str">
        <f>("345")</f>
        <v>345</v>
      </c>
      <c r="B12" s="19" t="s">
        <v>108</v>
      </c>
      <c r="C12" s="19" t="s">
        <v>109</v>
      </c>
      <c r="D12" s="19" t="s">
        <v>23</v>
      </c>
      <c r="E12" s="8"/>
      <c r="F12" s="5" t="s">
        <v>187</v>
      </c>
      <c r="G12" s="16" t="s">
        <v>13</v>
      </c>
      <c r="H12" s="17">
        <v>0</v>
      </c>
      <c r="I12" s="17">
        <v>0</v>
      </c>
      <c r="J12" s="17">
        <v>3</v>
      </c>
      <c r="K12" s="17">
        <v>5</v>
      </c>
      <c r="L12" s="17">
        <v>1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5</v>
      </c>
      <c r="T12" s="17">
        <f t="shared" si="0"/>
        <v>14</v>
      </c>
      <c r="U12" s="17">
        <v>4</v>
      </c>
    </row>
    <row r="13" spans="1:22" x14ac:dyDescent="0.25">
      <c r="A13" s="18" t="str">
        <f>("241")</f>
        <v>241</v>
      </c>
      <c r="B13" s="19" t="s">
        <v>24</v>
      </c>
      <c r="C13" s="19" t="s">
        <v>91</v>
      </c>
      <c r="D13" s="19" t="s">
        <v>23</v>
      </c>
      <c r="E13" s="8"/>
      <c r="F13" s="5" t="s">
        <v>178</v>
      </c>
      <c r="G13" s="16" t="s">
        <v>92</v>
      </c>
      <c r="H13" s="17">
        <v>0</v>
      </c>
      <c r="I13" s="17">
        <v>1</v>
      </c>
      <c r="J13" s="17">
        <v>3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10</v>
      </c>
      <c r="S13" s="17">
        <v>0</v>
      </c>
      <c r="T13" s="17">
        <f t="shared" si="0"/>
        <v>15</v>
      </c>
      <c r="U13" s="17">
        <v>5</v>
      </c>
    </row>
    <row r="14" spans="1:22" x14ac:dyDescent="0.25">
      <c r="A14" s="18">
        <v>396</v>
      </c>
      <c r="B14" s="19" t="s">
        <v>60</v>
      </c>
      <c r="C14" s="19" t="s">
        <v>66</v>
      </c>
      <c r="D14" s="19" t="s">
        <v>23</v>
      </c>
      <c r="E14" s="45"/>
      <c r="F14" s="5" t="s">
        <v>169</v>
      </c>
      <c r="G14" s="16" t="s">
        <v>13</v>
      </c>
      <c r="H14" s="17">
        <v>0</v>
      </c>
      <c r="I14" s="17">
        <v>3</v>
      </c>
      <c r="J14" s="17">
        <v>3</v>
      </c>
      <c r="K14" s="17">
        <v>4</v>
      </c>
      <c r="L14" s="17">
        <v>0</v>
      </c>
      <c r="M14" s="17">
        <v>0</v>
      </c>
      <c r="N14" s="17">
        <v>2</v>
      </c>
      <c r="O14" s="17">
        <v>0</v>
      </c>
      <c r="P14" s="17">
        <v>0</v>
      </c>
      <c r="Q14" s="17">
        <v>5</v>
      </c>
      <c r="R14" s="17">
        <v>2</v>
      </c>
      <c r="S14" s="17">
        <v>3</v>
      </c>
      <c r="T14" s="17">
        <f t="shared" si="0"/>
        <v>22</v>
      </c>
      <c r="U14" s="17">
        <v>6</v>
      </c>
    </row>
    <row r="15" spans="1:22" x14ac:dyDescent="0.25">
      <c r="A15" s="18" t="str">
        <f>("442")</f>
        <v>442</v>
      </c>
      <c r="B15" s="19" t="s">
        <v>138</v>
      </c>
      <c r="C15" s="19" t="s">
        <v>139</v>
      </c>
      <c r="D15" s="19" t="s">
        <v>23</v>
      </c>
      <c r="E15" s="8"/>
      <c r="F15" s="5" t="s">
        <v>173</v>
      </c>
      <c r="G15" s="16" t="s">
        <v>140</v>
      </c>
      <c r="H15" s="17">
        <v>0</v>
      </c>
      <c r="I15" s="17">
        <v>1</v>
      </c>
      <c r="J15" s="17">
        <v>3</v>
      </c>
      <c r="K15" s="17">
        <v>5</v>
      </c>
      <c r="L15" s="17">
        <v>0</v>
      </c>
      <c r="M15" s="17">
        <v>0</v>
      </c>
      <c r="N15" s="17">
        <v>1</v>
      </c>
      <c r="O15" s="17">
        <v>0</v>
      </c>
      <c r="P15" s="17">
        <v>0</v>
      </c>
      <c r="Q15" s="17">
        <v>5</v>
      </c>
      <c r="R15" s="17">
        <v>9</v>
      </c>
      <c r="S15" s="17">
        <v>0</v>
      </c>
      <c r="T15" s="17">
        <f t="shared" si="0"/>
        <v>24</v>
      </c>
      <c r="U15" s="17">
        <v>7</v>
      </c>
    </row>
    <row r="16" spans="1:22" x14ac:dyDescent="0.25">
      <c r="A16" s="18" t="str">
        <f>("65")</f>
        <v>65</v>
      </c>
      <c r="B16" s="19" t="s">
        <v>42</v>
      </c>
      <c r="C16" s="19" t="s">
        <v>43</v>
      </c>
      <c r="D16" s="19" t="s">
        <v>23</v>
      </c>
      <c r="E16" s="8"/>
      <c r="F16" s="5" t="s">
        <v>165</v>
      </c>
      <c r="G16" s="16" t="s">
        <v>44</v>
      </c>
      <c r="H16" s="17">
        <v>0</v>
      </c>
      <c r="I16" s="17">
        <v>6</v>
      </c>
      <c r="J16" s="17">
        <v>1</v>
      </c>
      <c r="K16" s="17">
        <v>1</v>
      </c>
      <c r="L16" s="17">
        <v>1</v>
      </c>
      <c r="M16" s="17">
        <v>0</v>
      </c>
      <c r="N16" s="17">
        <v>8</v>
      </c>
      <c r="O16" s="17">
        <v>1</v>
      </c>
      <c r="P16" s="17">
        <v>0</v>
      </c>
      <c r="Q16" s="17">
        <v>1</v>
      </c>
      <c r="R16" s="17">
        <v>5</v>
      </c>
      <c r="S16" s="17">
        <v>1</v>
      </c>
      <c r="T16" s="17">
        <f t="shared" si="0"/>
        <v>25</v>
      </c>
      <c r="U16" s="17">
        <v>8</v>
      </c>
    </row>
    <row r="17" spans="1:26" x14ac:dyDescent="0.25">
      <c r="A17" s="18" t="str">
        <f>("11")</f>
        <v>11</v>
      </c>
      <c r="B17" s="19" t="s">
        <v>21</v>
      </c>
      <c r="C17" s="19" t="s">
        <v>22</v>
      </c>
      <c r="D17" s="19" t="s">
        <v>23</v>
      </c>
      <c r="E17" s="8"/>
      <c r="F17" s="5" t="s">
        <v>158</v>
      </c>
      <c r="G17" s="16" t="s">
        <v>13</v>
      </c>
      <c r="H17" s="17">
        <v>1</v>
      </c>
      <c r="I17" s="17">
        <v>11</v>
      </c>
      <c r="J17" s="17">
        <v>3</v>
      </c>
      <c r="K17" s="17">
        <v>5</v>
      </c>
      <c r="L17" s="17">
        <v>0</v>
      </c>
      <c r="M17" s="17">
        <v>0</v>
      </c>
      <c r="N17" s="17">
        <v>1</v>
      </c>
      <c r="O17" s="17">
        <v>0</v>
      </c>
      <c r="P17" s="17">
        <v>0</v>
      </c>
      <c r="Q17" s="17">
        <v>1</v>
      </c>
      <c r="R17" s="17">
        <v>6</v>
      </c>
      <c r="S17" s="17">
        <v>4</v>
      </c>
      <c r="T17" s="17">
        <f t="shared" si="0"/>
        <v>32</v>
      </c>
      <c r="U17" s="17">
        <v>9</v>
      </c>
    </row>
    <row r="18" spans="1:26" x14ac:dyDescent="0.25">
      <c r="A18" s="18"/>
      <c r="B18" s="19"/>
      <c r="C18" s="19"/>
      <c r="D18" s="19"/>
      <c r="E18" s="32"/>
      <c r="F18" s="5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6" x14ac:dyDescent="0.25">
      <c r="A19" s="18" t="str">
        <f>("218")</f>
        <v>218</v>
      </c>
      <c r="B19" s="19" t="s">
        <v>79</v>
      </c>
      <c r="C19" s="19" t="s">
        <v>80</v>
      </c>
      <c r="D19" s="19" t="s">
        <v>20</v>
      </c>
      <c r="E19" s="7"/>
      <c r="F19" s="5" t="s">
        <v>165</v>
      </c>
      <c r="G19" s="16" t="s">
        <v>13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8</v>
      </c>
      <c r="S19" s="17">
        <v>0</v>
      </c>
      <c r="T19" s="17">
        <f t="shared" ref="T19:T42" si="1">SUM(H19:S19)</f>
        <v>9</v>
      </c>
      <c r="U19" s="17">
        <v>1</v>
      </c>
    </row>
    <row r="20" spans="1:26" x14ac:dyDescent="0.25">
      <c r="A20" s="18" t="str">
        <f>("225")</f>
        <v>225</v>
      </c>
      <c r="B20" s="19" t="s">
        <v>85</v>
      </c>
      <c r="C20" s="19" t="s">
        <v>86</v>
      </c>
      <c r="D20" s="19" t="s">
        <v>20</v>
      </c>
      <c r="E20" s="7"/>
      <c r="F20" s="5" t="s">
        <v>177</v>
      </c>
      <c r="G20" s="16" t="s">
        <v>53</v>
      </c>
      <c r="H20" s="17">
        <v>0</v>
      </c>
      <c r="I20" s="17">
        <v>3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6</v>
      </c>
      <c r="S20" s="17">
        <v>1</v>
      </c>
      <c r="T20" s="17">
        <f t="shared" si="1"/>
        <v>11</v>
      </c>
      <c r="U20" s="17">
        <v>2</v>
      </c>
      <c r="Z20" t="s">
        <v>235</v>
      </c>
    </row>
    <row r="21" spans="1:26" x14ac:dyDescent="0.25">
      <c r="A21" s="18" t="str">
        <f>("362")</f>
        <v>362</v>
      </c>
      <c r="B21" s="19" t="s">
        <v>36</v>
      </c>
      <c r="C21" s="19" t="s">
        <v>115</v>
      </c>
      <c r="D21" s="19" t="s">
        <v>20</v>
      </c>
      <c r="E21" s="7"/>
      <c r="F21" s="5" t="s">
        <v>190</v>
      </c>
      <c r="G21" s="16" t="s">
        <v>114</v>
      </c>
      <c r="H21" s="17">
        <v>1</v>
      </c>
      <c r="I21" s="17">
        <v>5</v>
      </c>
      <c r="J21" s="17">
        <v>0</v>
      </c>
      <c r="K21" s="17">
        <v>5</v>
      </c>
      <c r="L21" s="17">
        <v>1</v>
      </c>
      <c r="M21" s="17">
        <v>0</v>
      </c>
      <c r="N21" s="17">
        <v>2</v>
      </c>
      <c r="O21" s="17">
        <v>0</v>
      </c>
      <c r="P21" s="17">
        <v>0</v>
      </c>
      <c r="Q21" s="17">
        <v>1</v>
      </c>
      <c r="R21" s="17">
        <v>10</v>
      </c>
      <c r="S21" s="17">
        <v>1</v>
      </c>
      <c r="T21" s="17">
        <f t="shared" si="1"/>
        <v>26</v>
      </c>
      <c r="U21" s="17">
        <v>3</v>
      </c>
      <c r="V21" t="s">
        <v>233</v>
      </c>
      <c r="W21">
        <v>23</v>
      </c>
      <c r="X21" t="s">
        <v>234</v>
      </c>
      <c r="Y21">
        <v>6</v>
      </c>
    </row>
    <row r="22" spans="1:26" x14ac:dyDescent="0.25">
      <c r="A22" s="18" t="str">
        <f>("252")</f>
        <v>252</v>
      </c>
      <c r="B22" s="19" t="s">
        <v>96</v>
      </c>
      <c r="C22" s="19" t="s">
        <v>95</v>
      </c>
      <c r="D22" s="19" t="s">
        <v>20</v>
      </c>
      <c r="E22" s="7"/>
      <c r="F22" s="5" t="s">
        <v>176</v>
      </c>
      <c r="G22" s="16" t="s">
        <v>39</v>
      </c>
      <c r="H22" s="17">
        <v>0</v>
      </c>
      <c r="I22" s="17">
        <v>6</v>
      </c>
      <c r="J22" s="17">
        <v>0</v>
      </c>
      <c r="K22" s="17">
        <v>2</v>
      </c>
      <c r="L22" s="17">
        <v>6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17">
        <v>10</v>
      </c>
      <c r="S22" s="17">
        <v>1</v>
      </c>
      <c r="T22" s="17">
        <f t="shared" si="1"/>
        <v>26</v>
      </c>
      <c r="U22" s="17">
        <v>4</v>
      </c>
      <c r="V22" t="s">
        <v>233</v>
      </c>
      <c r="W22">
        <v>23</v>
      </c>
      <c r="X22" t="s">
        <v>234</v>
      </c>
      <c r="Y22">
        <v>3</v>
      </c>
    </row>
    <row r="23" spans="1:26" x14ac:dyDescent="0.25">
      <c r="A23" s="18" t="str">
        <f>("406")</f>
        <v>406</v>
      </c>
      <c r="B23" s="19" t="s">
        <v>125</v>
      </c>
      <c r="C23" s="19" t="s">
        <v>126</v>
      </c>
      <c r="D23" s="19" t="s">
        <v>20</v>
      </c>
      <c r="E23" s="7"/>
      <c r="F23" s="5" t="s">
        <v>193</v>
      </c>
      <c r="G23" s="16" t="s">
        <v>127</v>
      </c>
      <c r="H23" s="17">
        <v>0</v>
      </c>
      <c r="I23" s="17">
        <v>8</v>
      </c>
      <c r="J23" s="17">
        <v>0</v>
      </c>
      <c r="K23" s="17">
        <v>7</v>
      </c>
      <c r="L23" s="17">
        <v>4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17">
        <v>11</v>
      </c>
      <c r="S23" s="17">
        <v>0</v>
      </c>
      <c r="T23" s="17">
        <f t="shared" si="1"/>
        <v>31</v>
      </c>
      <c r="U23" s="17">
        <v>5</v>
      </c>
    </row>
    <row r="24" spans="1:26" x14ac:dyDescent="0.25">
      <c r="A24" s="18" t="str">
        <f>("251")</f>
        <v>251</v>
      </c>
      <c r="B24" s="19" t="s">
        <v>94</v>
      </c>
      <c r="C24" s="19" t="s">
        <v>95</v>
      </c>
      <c r="D24" s="19" t="s">
        <v>20</v>
      </c>
      <c r="E24" s="7"/>
      <c r="F24" s="5" t="s">
        <v>180</v>
      </c>
      <c r="G24" s="16" t="s">
        <v>76</v>
      </c>
      <c r="H24" s="17">
        <v>0</v>
      </c>
      <c r="I24" s="17">
        <v>6</v>
      </c>
      <c r="J24" s="17">
        <v>0</v>
      </c>
      <c r="K24" s="17">
        <v>8</v>
      </c>
      <c r="L24" s="17">
        <v>3</v>
      </c>
      <c r="M24" s="17">
        <v>0</v>
      </c>
      <c r="N24" s="17">
        <v>3</v>
      </c>
      <c r="O24" s="17">
        <v>3</v>
      </c>
      <c r="P24" s="17">
        <v>0</v>
      </c>
      <c r="Q24" s="17">
        <v>1</v>
      </c>
      <c r="R24" s="17">
        <v>9</v>
      </c>
      <c r="S24" s="17">
        <v>0</v>
      </c>
      <c r="T24" s="17">
        <f t="shared" si="1"/>
        <v>33</v>
      </c>
      <c r="U24" s="17">
        <v>6</v>
      </c>
      <c r="V24" t="s">
        <v>233</v>
      </c>
      <c r="W24">
        <v>24</v>
      </c>
    </row>
    <row r="25" spans="1:26" x14ac:dyDescent="0.25">
      <c r="A25" s="18" t="str">
        <f>("90")</f>
        <v>90</v>
      </c>
      <c r="B25" s="19" t="s">
        <v>24</v>
      </c>
      <c r="C25" s="19" t="s">
        <v>52</v>
      </c>
      <c r="D25" s="19" t="s">
        <v>20</v>
      </c>
      <c r="E25" s="7"/>
      <c r="F25" s="5" t="s">
        <v>168</v>
      </c>
      <c r="G25" s="16" t="s">
        <v>53</v>
      </c>
      <c r="H25" s="17">
        <v>1</v>
      </c>
      <c r="I25" s="17">
        <v>5</v>
      </c>
      <c r="J25" s="17">
        <v>0</v>
      </c>
      <c r="K25" s="17">
        <v>2</v>
      </c>
      <c r="L25" s="17">
        <v>3</v>
      </c>
      <c r="M25" s="17">
        <v>0</v>
      </c>
      <c r="N25" s="17">
        <v>1</v>
      </c>
      <c r="O25" s="17">
        <v>1</v>
      </c>
      <c r="P25" s="17">
        <v>0</v>
      </c>
      <c r="Q25" s="17">
        <v>3</v>
      </c>
      <c r="R25" s="17">
        <v>13</v>
      </c>
      <c r="S25" s="17">
        <v>4</v>
      </c>
      <c r="T25" s="17">
        <f t="shared" si="1"/>
        <v>33</v>
      </c>
      <c r="U25" s="17">
        <v>7</v>
      </c>
      <c r="V25" t="s">
        <v>233</v>
      </c>
      <c r="W25">
        <v>21</v>
      </c>
    </row>
    <row r="26" spans="1:26" x14ac:dyDescent="0.25">
      <c r="A26" s="18" t="str">
        <f>("436")</f>
        <v>436</v>
      </c>
      <c r="B26" s="19" t="s">
        <v>104</v>
      </c>
      <c r="C26" s="19" t="s">
        <v>135</v>
      </c>
      <c r="D26" s="19" t="s">
        <v>20</v>
      </c>
      <c r="E26" s="7"/>
      <c r="F26" s="5" t="s">
        <v>183</v>
      </c>
      <c r="G26" s="16" t="s">
        <v>39</v>
      </c>
      <c r="H26" s="17">
        <v>0</v>
      </c>
      <c r="I26" s="17">
        <v>10</v>
      </c>
      <c r="J26" s="17">
        <v>5</v>
      </c>
      <c r="K26" s="17">
        <v>2</v>
      </c>
      <c r="L26" s="17">
        <v>3</v>
      </c>
      <c r="M26" s="17">
        <v>0</v>
      </c>
      <c r="N26" s="17">
        <v>4</v>
      </c>
      <c r="O26" s="17">
        <v>0</v>
      </c>
      <c r="P26" s="17">
        <v>0</v>
      </c>
      <c r="Q26" s="17">
        <v>0</v>
      </c>
      <c r="R26" s="17">
        <v>11</v>
      </c>
      <c r="S26" s="17">
        <v>0</v>
      </c>
      <c r="T26" s="17">
        <f t="shared" si="1"/>
        <v>35</v>
      </c>
      <c r="U26" s="17">
        <v>8</v>
      </c>
    </row>
    <row r="27" spans="1:26" x14ac:dyDescent="0.25">
      <c r="A27" s="18">
        <v>257</v>
      </c>
      <c r="B27" s="19" t="s">
        <v>231</v>
      </c>
      <c r="C27" s="19" t="s">
        <v>232</v>
      </c>
      <c r="D27" s="19" t="s">
        <v>227</v>
      </c>
      <c r="E27" s="7"/>
      <c r="F27" s="5" t="s">
        <v>183</v>
      </c>
      <c r="G27" s="16" t="s">
        <v>76</v>
      </c>
      <c r="H27" s="17">
        <v>0</v>
      </c>
      <c r="I27" s="17">
        <v>5</v>
      </c>
      <c r="J27" s="17">
        <v>0</v>
      </c>
      <c r="K27" s="17">
        <v>7</v>
      </c>
      <c r="L27" s="17">
        <v>2</v>
      </c>
      <c r="M27" s="17">
        <v>3</v>
      </c>
      <c r="N27" s="17">
        <v>4</v>
      </c>
      <c r="O27" s="17">
        <v>0</v>
      </c>
      <c r="P27" s="17">
        <v>0</v>
      </c>
      <c r="Q27" s="17">
        <v>0</v>
      </c>
      <c r="R27" s="17">
        <v>13</v>
      </c>
      <c r="S27" s="17">
        <v>2</v>
      </c>
      <c r="T27" s="17">
        <f t="shared" si="1"/>
        <v>36</v>
      </c>
      <c r="U27" s="17">
        <v>9</v>
      </c>
    </row>
    <row r="28" spans="1:26" x14ac:dyDescent="0.25">
      <c r="A28" s="18" t="str">
        <f>("361")</f>
        <v>361</v>
      </c>
      <c r="B28" s="19" t="s">
        <v>112</v>
      </c>
      <c r="C28" s="19" t="s">
        <v>113</v>
      </c>
      <c r="D28" s="19" t="s">
        <v>227</v>
      </c>
      <c r="E28" s="7"/>
      <c r="F28" s="5" t="s">
        <v>189</v>
      </c>
      <c r="G28" s="16" t="s">
        <v>114</v>
      </c>
      <c r="H28" s="17">
        <v>0</v>
      </c>
      <c r="I28" s="17">
        <v>7</v>
      </c>
      <c r="J28" s="17">
        <v>2</v>
      </c>
      <c r="K28" s="17">
        <v>9</v>
      </c>
      <c r="L28" s="17">
        <v>5</v>
      </c>
      <c r="M28" s="17">
        <v>0</v>
      </c>
      <c r="N28" s="17">
        <v>1</v>
      </c>
      <c r="O28" s="17">
        <v>0</v>
      </c>
      <c r="P28" s="17">
        <v>0</v>
      </c>
      <c r="Q28" s="17">
        <v>0</v>
      </c>
      <c r="R28" s="17">
        <v>9</v>
      </c>
      <c r="S28" s="17">
        <v>6</v>
      </c>
      <c r="T28" s="17">
        <f t="shared" si="1"/>
        <v>39</v>
      </c>
      <c r="U28" s="17">
        <v>10</v>
      </c>
      <c r="V28" t="s">
        <v>233</v>
      </c>
      <c r="W28">
        <v>20</v>
      </c>
      <c r="X28" t="s">
        <v>234</v>
      </c>
      <c r="Y28">
        <v>5</v>
      </c>
      <c r="Z28" t="s">
        <v>235</v>
      </c>
    </row>
    <row r="29" spans="1:26" x14ac:dyDescent="0.25">
      <c r="A29" s="19" t="str">
        <f>("9")</f>
        <v>9</v>
      </c>
      <c r="B29" s="19" t="s">
        <v>18</v>
      </c>
      <c r="C29" s="19" t="s">
        <v>19</v>
      </c>
      <c r="D29" s="19" t="s">
        <v>20</v>
      </c>
      <c r="E29" s="33"/>
      <c r="F29" s="5" t="s">
        <v>157</v>
      </c>
      <c r="G29" s="16" t="s">
        <v>13</v>
      </c>
      <c r="H29" s="17">
        <v>1</v>
      </c>
      <c r="I29" s="17">
        <v>8</v>
      </c>
      <c r="J29" s="17">
        <v>0</v>
      </c>
      <c r="K29" s="17">
        <v>3</v>
      </c>
      <c r="L29" s="17">
        <v>6</v>
      </c>
      <c r="M29" s="17">
        <v>0</v>
      </c>
      <c r="N29" s="17">
        <v>5</v>
      </c>
      <c r="O29" s="17">
        <v>0</v>
      </c>
      <c r="P29" s="17">
        <v>0</v>
      </c>
      <c r="Q29" s="17">
        <v>1</v>
      </c>
      <c r="R29" s="17">
        <v>13</v>
      </c>
      <c r="S29" s="17">
        <v>2</v>
      </c>
      <c r="T29" s="17">
        <f t="shared" si="1"/>
        <v>39</v>
      </c>
      <c r="U29" s="17">
        <v>11</v>
      </c>
      <c r="V29" t="s">
        <v>233</v>
      </c>
      <c r="W29">
        <v>20</v>
      </c>
      <c r="X29" t="s">
        <v>234</v>
      </c>
      <c r="Y29">
        <v>4</v>
      </c>
    </row>
    <row r="30" spans="1:26" x14ac:dyDescent="0.25">
      <c r="A30" s="18">
        <v>285</v>
      </c>
      <c r="B30" s="19" t="s">
        <v>220</v>
      </c>
      <c r="C30" s="19" t="s">
        <v>150</v>
      </c>
      <c r="D30" s="19" t="s">
        <v>20</v>
      </c>
      <c r="E30" s="7"/>
      <c r="F30" s="5" t="s">
        <v>221</v>
      </c>
      <c r="G30" s="16" t="s">
        <v>222</v>
      </c>
      <c r="H30" s="17">
        <v>0</v>
      </c>
      <c r="I30" s="17">
        <v>10</v>
      </c>
      <c r="J30" s="17">
        <v>0</v>
      </c>
      <c r="K30" s="17">
        <v>4</v>
      </c>
      <c r="L30" s="17">
        <v>3</v>
      </c>
      <c r="M30" s="17">
        <v>0</v>
      </c>
      <c r="N30" s="17">
        <v>9</v>
      </c>
      <c r="O30" s="17">
        <v>0</v>
      </c>
      <c r="P30" s="17">
        <v>0</v>
      </c>
      <c r="Q30" s="17">
        <v>0</v>
      </c>
      <c r="R30" s="17">
        <v>15</v>
      </c>
      <c r="S30" s="17">
        <v>0</v>
      </c>
      <c r="T30" s="17">
        <f t="shared" si="1"/>
        <v>41</v>
      </c>
      <c r="U30" s="17">
        <v>12</v>
      </c>
      <c r="V30" t="s">
        <v>233</v>
      </c>
      <c r="W30">
        <v>26</v>
      </c>
    </row>
    <row r="31" spans="1:26" x14ac:dyDescent="0.25">
      <c r="A31" s="18" t="str">
        <f>("408")</f>
        <v>408</v>
      </c>
      <c r="B31" s="19" t="s">
        <v>85</v>
      </c>
      <c r="C31" s="19" t="s">
        <v>128</v>
      </c>
      <c r="D31" s="19" t="s">
        <v>20</v>
      </c>
      <c r="E31" s="7"/>
      <c r="F31" s="5" t="s">
        <v>181</v>
      </c>
      <c r="G31" s="16" t="s">
        <v>53</v>
      </c>
      <c r="H31" s="17">
        <v>0</v>
      </c>
      <c r="I31" s="17">
        <v>4</v>
      </c>
      <c r="J31" s="17">
        <v>0</v>
      </c>
      <c r="K31" s="17">
        <v>6</v>
      </c>
      <c r="L31" s="17">
        <v>1</v>
      </c>
      <c r="M31" s="17">
        <v>0</v>
      </c>
      <c r="N31" s="17">
        <v>0</v>
      </c>
      <c r="O31" s="17">
        <v>3</v>
      </c>
      <c r="P31" s="17">
        <v>5</v>
      </c>
      <c r="Q31" s="17">
        <v>1</v>
      </c>
      <c r="R31" s="17">
        <v>15</v>
      </c>
      <c r="S31" s="17">
        <v>6</v>
      </c>
      <c r="T31" s="17">
        <f t="shared" si="1"/>
        <v>41</v>
      </c>
      <c r="U31" s="17">
        <v>13</v>
      </c>
      <c r="V31" t="s">
        <v>233</v>
      </c>
      <c r="W31">
        <v>22</v>
      </c>
    </row>
    <row r="32" spans="1:26" x14ac:dyDescent="0.25">
      <c r="A32" s="18" t="str">
        <f>("414")</f>
        <v>414</v>
      </c>
      <c r="B32" s="19" t="s">
        <v>129</v>
      </c>
      <c r="C32" s="19" t="s">
        <v>130</v>
      </c>
      <c r="D32" s="19" t="s">
        <v>20</v>
      </c>
      <c r="E32" s="7"/>
      <c r="F32" s="5" t="s">
        <v>194</v>
      </c>
      <c r="G32" s="16" t="s">
        <v>26</v>
      </c>
      <c r="H32" s="17">
        <v>2</v>
      </c>
      <c r="I32" s="17">
        <v>9</v>
      </c>
      <c r="J32" s="17">
        <v>0</v>
      </c>
      <c r="K32" s="17">
        <v>6</v>
      </c>
      <c r="L32" s="17">
        <v>4</v>
      </c>
      <c r="M32" s="17">
        <v>0</v>
      </c>
      <c r="N32" s="17">
        <v>6</v>
      </c>
      <c r="O32" s="17">
        <v>3</v>
      </c>
      <c r="P32" s="17">
        <v>0</v>
      </c>
      <c r="Q32" s="17">
        <v>0</v>
      </c>
      <c r="R32" s="17">
        <v>11</v>
      </c>
      <c r="S32" s="17">
        <v>4</v>
      </c>
      <c r="T32" s="17">
        <f t="shared" si="1"/>
        <v>45</v>
      </c>
      <c r="U32" s="17">
        <v>14</v>
      </c>
    </row>
    <row r="33" spans="1:21" x14ac:dyDescent="0.25">
      <c r="A33" s="18" t="str">
        <f>("249")</f>
        <v>249</v>
      </c>
      <c r="B33" s="19" t="s">
        <v>54</v>
      </c>
      <c r="C33" s="19" t="s">
        <v>93</v>
      </c>
      <c r="D33" s="19" t="s">
        <v>20</v>
      </c>
      <c r="E33" s="7"/>
      <c r="F33" s="5" t="s">
        <v>179</v>
      </c>
      <c r="G33" s="16" t="s">
        <v>76</v>
      </c>
      <c r="H33" s="17">
        <v>0</v>
      </c>
      <c r="I33" s="17">
        <v>10</v>
      </c>
      <c r="J33" s="17">
        <v>0</v>
      </c>
      <c r="K33" s="17">
        <v>5</v>
      </c>
      <c r="L33" s="17">
        <v>3</v>
      </c>
      <c r="M33" s="17">
        <v>6</v>
      </c>
      <c r="N33" s="17">
        <v>5</v>
      </c>
      <c r="O33" s="17">
        <v>0</v>
      </c>
      <c r="P33" s="17">
        <v>5</v>
      </c>
      <c r="Q33" s="17">
        <v>0</v>
      </c>
      <c r="R33" s="17">
        <v>15</v>
      </c>
      <c r="S33" s="17">
        <v>4</v>
      </c>
      <c r="T33" s="17">
        <f t="shared" si="1"/>
        <v>53</v>
      </c>
      <c r="U33" s="17">
        <v>15</v>
      </c>
    </row>
    <row r="34" spans="1:21" x14ac:dyDescent="0.25">
      <c r="A34" s="18" t="str">
        <f>("429")</f>
        <v>429</v>
      </c>
      <c r="B34" s="19" t="s">
        <v>54</v>
      </c>
      <c r="C34" s="19" t="s">
        <v>131</v>
      </c>
      <c r="D34" s="19" t="s">
        <v>20</v>
      </c>
      <c r="E34" s="7"/>
      <c r="F34" s="5" t="s">
        <v>178</v>
      </c>
      <c r="G34" s="16" t="s">
        <v>132</v>
      </c>
      <c r="H34" s="17">
        <v>0</v>
      </c>
      <c r="I34" s="17">
        <v>11</v>
      </c>
      <c r="J34" s="17">
        <v>5</v>
      </c>
      <c r="K34" s="17">
        <v>9</v>
      </c>
      <c r="L34" s="17">
        <v>1</v>
      </c>
      <c r="M34" s="17">
        <v>0</v>
      </c>
      <c r="N34" s="17">
        <v>1</v>
      </c>
      <c r="O34" s="17">
        <v>3</v>
      </c>
      <c r="P34" s="17">
        <v>1</v>
      </c>
      <c r="Q34" s="17">
        <v>0</v>
      </c>
      <c r="R34" s="17">
        <v>13</v>
      </c>
      <c r="S34" s="17">
        <v>10</v>
      </c>
      <c r="T34" s="17">
        <f t="shared" si="1"/>
        <v>54</v>
      </c>
      <c r="U34" s="17">
        <v>16</v>
      </c>
    </row>
    <row r="35" spans="1:21" x14ac:dyDescent="0.25">
      <c r="A35" s="18" t="str">
        <f>("110")</f>
        <v>110</v>
      </c>
      <c r="B35" s="19" t="s">
        <v>54</v>
      </c>
      <c r="C35" s="19" t="s">
        <v>55</v>
      </c>
      <c r="D35" s="19" t="s">
        <v>20</v>
      </c>
      <c r="E35" s="7"/>
      <c r="F35" s="5" t="s">
        <v>169</v>
      </c>
      <c r="G35" s="16" t="s">
        <v>39</v>
      </c>
      <c r="H35" s="17">
        <v>2</v>
      </c>
      <c r="I35" s="17">
        <v>6</v>
      </c>
      <c r="J35" s="17">
        <v>5</v>
      </c>
      <c r="K35" s="17">
        <v>15</v>
      </c>
      <c r="L35" s="17">
        <v>4</v>
      </c>
      <c r="M35" s="17">
        <v>0</v>
      </c>
      <c r="N35" s="17">
        <v>6</v>
      </c>
      <c r="O35" s="17">
        <v>0</v>
      </c>
      <c r="P35" s="17">
        <v>0</v>
      </c>
      <c r="Q35" s="17">
        <v>5</v>
      </c>
      <c r="R35" s="17">
        <v>11</v>
      </c>
      <c r="S35" s="17">
        <v>2</v>
      </c>
      <c r="T35" s="17">
        <f t="shared" si="1"/>
        <v>56</v>
      </c>
      <c r="U35" s="17">
        <v>17</v>
      </c>
    </row>
    <row r="36" spans="1:21" x14ac:dyDescent="0.25">
      <c r="A36" s="18" t="str">
        <f>("288")</f>
        <v>288</v>
      </c>
      <c r="B36" s="19" t="s">
        <v>66</v>
      </c>
      <c r="C36" s="19" t="s">
        <v>97</v>
      </c>
      <c r="D36" s="19" t="s">
        <v>20</v>
      </c>
      <c r="E36" s="7"/>
      <c r="F36" s="5" t="s">
        <v>181</v>
      </c>
      <c r="G36" s="16" t="s">
        <v>76</v>
      </c>
      <c r="H36" s="17">
        <v>5</v>
      </c>
      <c r="I36" s="17">
        <v>13</v>
      </c>
      <c r="J36" s="17">
        <v>1</v>
      </c>
      <c r="K36" s="17">
        <v>5</v>
      </c>
      <c r="L36" s="17">
        <v>9</v>
      </c>
      <c r="M36" s="17">
        <v>2</v>
      </c>
      <c r="N36" s="17">
        <v>4</v>
      </c>
      <c r="O36" s="17">
        <v>2</v>
      </c>
      <c r="P36" s="17">
        <v>0</v>
      </c>
      <c r="Q36" s="17">
        <v>2</v>
      </c>
      <c r="R36" s="17">
        <v>9</v>
      </c>
      <c r="S36" s="17">
        <v>5</v>
      </c>
      <c r="T36" s="17">
        <f t="shared" si="1"/>
        <v>57</v>
      </c>
      <c r="U36" s="17">
        <v>18</v>
      </c>
    </row>
    <row r="37" spans="1:21" x14ac:dyDescent="0.25">
      <c r="A37" s="18" t="str">
        <f>("577")</f>
        <v>577</v>
      </c>
      <c r="B37" s="19" t="s">
        <v>150</v>
      </c>
      <c r="C37" s="19" t="s">
        <v>151</v>
      </c>
      <c r="D37" s="19" t="s">
        <v>20</v>
      </c>
      <c r="E37" s="7"/>
      <c r="F37" s="5" t="s">
        <v>201</v>
      </c>
      <c r="G37" s="16" t="s">
        <v>13</v>
      </c>
      <c r="H37" s="17">
        <v>0</v>
      </c>
      <c r="I37" s="17">
        <v>12</v>
      </c>
      <c r="J37" s="17">
        <v>1</v>
      </c>
      <c r="K37" s="17">
        <v>8</v>
      </c>
      <c r="L37" s="17">
        <v>7</v>
      </c>
      <c r="M37" s="17">
        <v>1</v>
      </c>
      <c r="N37" s="17">
        <v>2</v>
      </c>
      <c r="O37" s="17">
        <v>0</v>
      </c>
      <c r="P37" s="17">
        <v>0</v>
      </c>
      <c r="Q37" s="17">
        <v>6</v>
      </c>
      <c r="R37" s="17">
        <v>13</v>
      </c>
      <c r="S37" s="17">
        <v>9</v>
      </c>
      <c r="T37" s="17">
        <f t="shared" si="1"/>
        <v>59</v>
      </c>
      <c r="U37" s="17">
        <v>19</v>
      </c>
    </row>
    <row r="38" spans="1:21" x14ac:dyDescent="0.25">
      <c r="A38" s="19" t="str">
        <f>("21")</f>
        <v>21</v>
      </c>
      <c r="B38" s="19" t="s">
        <v>24</v>
      </c>
      <c r="C38" s="19" t="s">
        <v>25</v>
      </c>
      <c r="D38" s="19" t="s">
        <v>20</v>
      </c>
      <c r="E38" s="33"/>
      <c r="F38" s="5" t="s">
        <v>159</v>
      </c>
      <c r="G38" s="16" t="s">
        <v>26</v>
      </c>
      <c r="H38" s="17">
        <v>1</v>
      </c>
      <c r="I38" s="17">
        <v>5</v>
      </c>
      <c r="J38" s="17">
        <v>5</v>
      </c>
      <c r="K38" s="17">
        <v>11</v>
      </c>
      <c r="L38" s="17">
        <v>12</v>
      </c>
      <c r="M38" s="17">
        <v>5</v>
      </c>
      <c r="N38" s="17">
        <v>9</v>
      </c>
      <c r="O38" s="17">
        <v>0</v>
      </c>
      <c r="P38" s="17">
        <v>0</v>
      </c>
      <c r="Q38" s="17">
        <v>3</v>
      </c>
      <c r="R38" s="17">
        <v>11</v>
      </c>
      <c r="S38" s="17">
        <v>3</v>
      </c>
      <c r="T38" s="17">
        <f t="shared" si="1"/>
        <v>65</v>
      </c>
      <c r="U38" s="17">
        <v>20</v>
      </c>
    </row>
    <row r="39" spans="1:21" x14ac:dyDescent="0.25">
      <c r="A39" s="18" t="str">
        <f>("77")</f>
        <v>77</v>
      </c>
      <c r="B39" s="19" t="s">
        <v>45</v>
      </c>
      <c r="C39" s="19" t="s">
        <v>46</v>
      </c>
      <c r="D39" s="19" t="s">
        <v>20</v>
      </c>
      <c r="E39" s="7"/>
      <c r="F39" s="5" t="s">
        <v>166</v>
      </c>
      <c r="G39" s="16" t="s">
        <v>47</v>
      </c>
      <c r="H39" s="17">
        <v>1</v>
      </c>
      <c r="I39" s="17">
        <v>15</v>
      </c>
      <c r="J39" s="17">
        <v>0</v>
      </c>
      <c r="K39" s="17">
        <v>15</v>
      </c>
      <c r="L39" s="17">
        <v>8</v>
      </c>
      <c r="M39" s="17">
        <v>0</v>
      </c>
      <c r="N39" s="17">
        <v>12</v>
      </c>
      <c r="O39" s="17">
        <v>5</v>
      </c>
      <c r="P39" s="17">
        <v>0</v>
      </c>
      <c r="Q39" s="17">
        <v>0</v>
      </c>
      <c r="R39" s="17">
        <v>13</v>
      </c>
      <c r="S39" s="17">
        <v>10</v>
      </c>
      <c r="T39" s="17">
        <f t="shared" si="1"/>
        <v>79</v>
      </c>
      <c r="U39" s="17">
        <v>21</v>
      </c>
    </row>
    <row r="40" spans="1:21" x14ac:dyDescent="0.25">
      <c r="A40" s="18" t="str">
        <f>("292")</f>
        <v>292</v>
      </c>
      <c r="B40" s="19" t="s">
        <v>98</v>
      </c>
      <c r="C40" s="19" t="s">
        <v>99</v>
      </c>
      <c r="D40" s="19" t="s">
        <v>20</v>
      </c>
      <c r="E40" s="7"/>
      <c r="F40" s="5" t="s">
        <v>169</v>
      </c>
      <c r="G40" s="16" t="s">
        <v>26</v>
      </c>
      <c r="H40" s="17">
        <v>2</v>
      </c>
      <c r="I40" s="17">
        <v>10</v>
      </c>
      <c r="J40" s="17">
        <v>0</v>
      </c>
      <c r="K40" s="17">
        <v>13</v>
      </c>
      <c r="L40" s="17">
        <v>9</v>
      </c>
      <c r="M40" s="17">
        <v>3</v>
      </c>
      <c r="N40" s="17">
        <v>9</v>
      </c>
      <c r="O40" s="17">
        <v>5</v>
      </c>
      <c r="P40" s="17">
        <v>5</v>
      </c>
      <c r="Q40" s="17">
        <v>2</v>
      </c>
      <c r="R40" s="17">
        <v>11</v>
      </c>
      <c r="S40" s="17">
        <v>11</v>
      </c>
      <c r="T40" s="17">
        <f t="shared" si="1"/>
        <v>80</v>
      </c>
      <c r="U40" s="17">
        <v>22</v>
      </c>
    </row>
    <row r="41" spans="1:21" x14ac:dyDescent="0.25">
      <c r="A41" s="18" t="str">
        <f>("445")</f>
        <v>445</v>
      </c>
      <c r="B41" s="19" t="s">
        <v>85</v>
      </c>
      <c r="C41" s="19" t="s">
        <v>146</v>
      </c>
      <c r="D41" s="19" t="s">
        <v>20</v>
      </c>
      <c r="E41" s="7"/>
      <c r="F41" s="5" t="s">
        <v>198</v>
      </c>
      <c r="G41" s="16" t="s">
        <v>143</v>
      </c>
      <c r="H41" s="17">
        <v>6</v>
      </c>
      <c r="I41" s="17">
        <v>15</v>
      </c>
      <c r="J41" s="17">
        <v>6</v>
      </c>
      <c r="K41" s="17">
        <v>15</v>
      </c>
      <c r="L41" s="17">
        <v>11</v>
      </c>
      <c r="M41" s="17">
        <v>0</v>
      </c>
      <c r="N41" s="17">
        <v>6</v>
      </c>
      <c r="O41" s="17">
        <v>0</v>
      </c>
      <c r="P41" s="17">
        <v>0</v>
      </c>
      <c r="Q41" s="17">
        <v>1</v>
      </c>
      <c r="R41" s="17">
        <v>11</v>
      </c>
      <c r="S41" s="17">
        <v>10</v>
      </c>
      <c r="T41" s="17">
        <f t="shared" si="1"/>
        <v>81</v>
      </c>
      <c r="U41" s="17">
        <v>23</v>
      </c>
    </row>
    <row r="42" spans="1:21" x14ac:dyDescent="0.25">
      <c r="A42" s="18" t="str">
        <f>("344")</f>
        <v>344</v>
      </c>
      <c r="B42" s="19" t="s">
        <v>74</v>
      </c>
      <c r="C42" s="19" t="s">
        <v>107</v>
      </c>
      <c r="D42" s="19" t="s">
        <v>20</v>
      </c>
      <c r="E42" s="7"/>
      <c r="F42" s="5" t="s">
        <v>176</v>
      </c>
      <c r="G42" s="16" t="s">
        <v>39</v>
      </c>
      <c r="H42" s="17">
        <v>5</v>
      </c>
      <c r="I42" s="17">
        <v>13</v>
      </c>
      <c r="J42" s="17">
        <v>7</v>
      </c>
      <c r="K42" s="17">
        <v>11</v>
      </c>
      <c r="L42" s="17">
        <v>3</v>
      </c>
      <c r="M42" s="17">
        <v>2</v>
      </c>
      <c r="N42" s="17">
        <v>6</v>
      </c>
      <c r="O42" s="17">
        <v>5</v>
      </c>
      <c r="P42" s="17">
        <v>0</v>
      </c>
      <c r="Q42" s="17">
        <v>5</v>
      </c>
      <c r="R42" s="17">
        <v>15</v>
      </c>
      <c r="S42" s="17">
        <v>11</v>
      </c>
      <c r="T42" s="17">
        <f t="shared" si="1"/>
        <v>83</v>
      </c>
      <c r="U42" s="17">
        <v>24</v>
      </c>
    </row>
    <row r="43" spans="1:21" x14ac:dyDescent="0.25">
      <c r="A43" s="18" t="str">
        <f>("83")</f>
        <v>83</v>
      </c>
      <c r="B43" s="19" t="s">
        <v>50</v>
      </c>
      <c r="C43" s="19" t="s">
        <v>51</v>
      </c>
      <c r="D43" s="19" t="s">
        <v>20</v>
      </c>
      <c r="E43" s="7"/>
      <c r="F43" s="5" t="s">
        <v>167</v>
      </c>
      <c r="G43" s="16" t="s">
        <v>39</v>
      </c>
      <c r="H43" s="17" t="s">
        <v>225</v>
      </c>
      <c r="I43" s="17" t="s">
        <v>225</v>
      </c>
      <c r="J43" s="17" t="s">
        <v>225</v>
      </c>
      <c r="K43" s="17" t="s">
        <v>225</v>
      </c>
      <c r="L43" s="17" t="s">
        <v>225</v>
      </c>
      <c r="M43" s="17" t="s">
        <v>225</v>
      </c>
      <c r="N43" s="17" t="s">
        <v>225</v>
      </c>
      <c r="O43" s="17" t="s">
        <v>225</v>
      </c>
      <c r="P43" s="17" t="s">
        <v>225</v>
      </c>
      <c r="Q43" s="17" t="s">
        <v>225</v>
      </c>
      <c r="R43" s="17" t="s">
        <v>225</v>
      </c>
      <c r="S43" s="17" t="s">
        <v>225</v>
      </c>
      <c r="T43" s="17" t="s">
        <v>225</v>
      </c>
      <c r="U43" s="17"/>
    </row>
    <row r="44" spans="1:21" x14ac:dyDescent="0.25">
      <c r="A44" s="18" t="str">
        <f>("220")</f>
        <v>220</v>
      </c>
      <c r="B44" s="19" t="s">
        <v>81</v>
      </c>
      <c r="C44" s="19" t="s">
        <v>82</v>
      </c>
      <c r="D44" s="19" t="s">
        <v>20</v>
      </c>
      <c r="E44" s="7"/>
      <c r="F44" s="5" t="s">
        <v>175</v>
      </c>
      <c r="G44" s="16" t="s">
        <v>13</v>
      </c>
      <c r="H44" s="17" t="s">
        <v>225</v>
      </c>
      <c r="I44" s="17" t="s">
        <v>225</v>
      </c>
      <c r="J44" s="17" t="s">
        <v>225</v>
      </c>
      <c r="K44" s="17" t="s">
        <v>225</v>
      </c>
      <c r="L44" s="17" t="s">
        <v>225</v>
      </c>
      <c r="M44" s="17" t="s">
        <v>225</v>
      </c>
      <c r="N44" s="17" t="s">
        <v>225</v>
      </c>
      <c r="O44" s="17" t="s">
        <v>225</v>
      </c>
      <c r="P44" s="17" t="s">
        <v>225</v>
      </c>
      <c r="Q44" s="17" t="s">
        <v>225</v>
      </c>
      <c r="R44" s="17" t="s">
        <v>225</v>
      </c>
      <c r="S44" s="17" t="s">
        <v>225</v>
      </c>
      <c r="T44" s="17" t="s">
        <v>225</v>
      </c>
      <c r="U44" s="17"/>
    </row>
    <row r="45" spans="1:21" x14ac:dyDescent="0.25">
      <c r="A45" s="18" t="str">
        <f>("232")</f>
        <v>232</v>
      </c>
      <c r="B45" s="19" t="s">
        <v>66</v>
      </c>
      <c r="C45" s="19" t="s">
        <v>90</v>
      </c>
      <c r="D45" s="19" t="s">
        <v>20</v>
      </c>
      <c r="E45" s="7"/>
      <c r="F45" s="5" t="s">
        <v>175</v>
      </c>
      <c r="G45" s="16" t="s">
        <v>39</v>
      </c>
      <c r="H45" s="17" t="s">
        <v>225</v>
      </c>
      <c r="I45" s="17" t="s">
        <v>225</v>
      </c>
      <c r="J45" s="17" t="s">
        <v>225</v>
      </c>
      <c r="K45" s="17" t="s">
        <v>225</v>
      </c>
      <c r="L45" s="17" t="s">
        <v>225</v>
      </c>
      <c r="M45" s="17" t="s">
        <v>225</v>
      </c>
      <c r="N45" s="17" t="s">
        <v>225</v>
      </c>
      <c r="O45" s="17" t="s">
        <v>225</v>
      </c>
      <c r="P45" s="17" t="s">
        <v>225</v>
      </c>
      <c r="Q45" s="17" t="s">
        <v>225</v>
      </c>
      <c r="R45" s="17" t="s">
        <v>225</v>
      </c>
      <c r="S45" s="17" t="s">
        <v>225</v>
      </c>
      <c r="T45" s="17" t="s">
        <v>225</v>
      </c>
      <c r="U45" s="17"/>
    </row>
    <row r="46" spans="1:21" x14ac:dyDescent="0.25">
      <c r="A46" s="18" t="str">
        <f>("307")</f>
        <v>307</v>
      </c>
      <c r="B46" s="19" t="s">
        <v>24</v>
      </c>
      <c r="C46" s="19" t="s">
        <v>101</v>
      </c>
      <c r="D46" s="19" t="s">
        <v>20</v>
      </c>
      <c r="E46" s="7"/>
      <c r="F46" s="5" t="s">
        <v>183</v>
      </c>
      <c r="G46" s="16" t="s">
        <v>39</v>
      </c>
      <c r="H46" s="17" t="s">
        <v>225</v>
      </c>
      <c r="I46" s="17" t="s">
        <v>225</v>
      </c>
      <c r="J46" s="17" t="s">
        <v>225</v>
      </c>
      <c r="K46" s="17" t="s">
        <v>225</v>
      </c>
      <c r="L46" s="17" t="s">
        <v>225</v>
      </c>
      <c r="M46" s="17" t="s">
        <v>225</v>
      </c>
      <c r="N46" s="17" t="s">
        <v>225</v>
      </c>
      <c r="O46" s="17" t="s">
        <v>225</v>
      </c>
      <c r="P46" s="17" t="s">
        <v>225</v>
      </c>
      <c r="Q46" s="17" t="s">
        <v>225</v>
      </c>
      <c r="R46" s="17" t="s">
        <v>225</v>
      </c>
      <c r="S46" s="17" t="s">
        <v>225</v>
      </c>
      <c r="T46" s="17" t="s">
        <v>225</v>
      </c>
      <c r="U46" s="17"/>
    </row>
    <row r="47" spans="1:21" x14ac:dyDescent="0.25">
      <c r="A47" s="18" t="str">
        <f>("400")</f>
        <v>400</v>
      </c>
      <c r="B47" s="19" t="s">
        <v>42</v>
      </c>
      <c r="C47" s="19" t="s">
        <v>122</v>
      </c>
      <c r="D47" s="19" t="s">
        <v>20</v>
      </c>
      <c r="E47" s="7"/>
      <c r="F47" s="5" t="s">
        <v>183</v>
      </c>
      <c r="G47" s="16" t="s">
        <v>13</v>
      </c>
      <c r="H47" s="17" t="s">
        <v>225</v>
      </c>
      <c r="I47" s="17" t="s">
        <v>225</v>
      </c>
      <c r="J47" s="17" t="s">
        <v>225</v>
      </c>
      <c r="K47" s="17" t="s">
        <v>225</v>
      </c>
      <c r="L47" s="17" t="s">
        <v>225</v>
      </c>
      <c r="M47" s="17" t="s">
        <v>225</v>
      </c>
      <c r="N47" s="17" t="s">
        <v>225</v>
      </c>
      <c r="O47" s="17" t="s">
        <v>225</v>
      </c>
      <c r="P47" s="17" t="s">
        <v>225</v>
      </c>
      <c r="Q47" s="17" t="s">
        <v>225</v>
      </c>
      <c r="R47" s="17" t="s">
        <v>225</v>
      </c>
      <c r="S47" s="17" t="s">
        <v>225</v>
      </c>
      <c r="T47" s="17" t="s">
        <v>225</v>
      </c>
      <c r="U47" s="17"/>
    </row>
    <row r="48" spans="1:21" x14ac:dyDescent="0.25">
      <c r="A48" s="18"/>
      <c r="B48" s="19"/>
      <c r="C48" s="19"/>
      <c r="D48" s="19"/>
      <c r="E48" s="32"/>
      <c r="F48" s="5"/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3" x14ac:dyDescent="0.25">
      <c r="A49" s="18" t="str">
        <f>("381")</f>
        <v>381</v>
      </c>
      <c r="B49" s="19" t="s">
        <v>121</v>
      </c>
      <c r="C49" s="19" t="s">
        <v>120</v>
      </c>
      <c r="D49" s="19" t="s">
        <v>16</v>
      </c>
      <c r="E49" s="6" t="s">
        <v>17</v>
      </c>
      <c r="F49" s="5" t="s">
        <v>180</v>
      </c>
      <c r="G49" s="16" t="s">
        <v>39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1</v>
      </c>
      <c r="S49" s="17">
        <v>0</v>
      </c>
      <c r="T49" s="17">
        <f t="shared" ref="T49:T57" si="2">SUM(H49:S49)</f>
        <v>1</v>
      </c>
      <c r="U49" s="17">
        <v>1</v>
      </c>
    </row>
    <row r="50" spans="1:23" x14ac:dyDescent="0.25">
      <c r="A50" s="18" t="str">
        <f>("180")</f>
        <v>180</v>
      </c>
      <c r="B50" s="19" t="s">
        <v>68</v>
      </c>
      <c r="C50" s="19" t="s">
        <v>69</v>
      </c>
      <c r="D50" s="19" t="s">
        <v>16</v>
      </c>
      <c r="E50" s="6" t="s">
        <v>17</v>
      </c>
      <c r="F50" s="5" t="s">
        <v>159</v>
      </c>
      <c r="G50" s="16" t="s">
        <v>13</v>
      </c>
      <c r="H50" s="17">
        <v>0</v>
      </c>
      <c r="I50" s="17">
        <v>1</v>
      </c>
      <c r="J50" s="17">
        <v>0</v>
      </c>
      <c r="K50" s="17">
        <v>0</v>
      </c>
      <c r="L50" s="17">
        <v>1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1</v>
      </c>
      <c r="S50" s="17">
        <v>0</v>
      </c>
      <c r="T50" s="17">
        <f t="shared" si="2"/>
        <v>3</v>
      </c>
      <c r="U50" s="17">
        <v>2</v>
      </c>
    </row>
    <row r="51" spans="1:23" x14ac:dyDescent="0.25">
      <c r="A51" s="18" t="str">
        <f>("350")</f>
        <v>350</v>
      </c>
      <c r="B51" s="19" t="s">
        <v>62</v>
      </c>
      <c r="C51" s="19" t="s">
        <v>110</v>
      </c>
      <c r="D51" s="19" t="s">
        <v>16</v>
      </c>
      <c r="E51" s="6" t="s">
        <v>17</v>
      </c>
      <c r="F51" s="5" t="s">
        <v>236</v>
      </c>
      <c r="G51" s="16" t="s">
        <v>53</v>
      </c>
      <c r="H51" s="17">
        <v>0</v>
      </c>
      <c r="I51" s="17">
        <v>1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3</v>
      </c>
      <c r="S51" s="17">
        <v>0</v>
      </c>
      <c r="T51" s="17">
        <f t="shared" si="2"/>
        <v>4</v>
      </c>
      <c r="U51" s="17">
        <v>3</v>
      </c>
      <c r="V51" t="s">
        <v>237</v>
      </c>
      <c r="W51" s="49" t="s">
        <v>237</v>
      </c>
    </row>
    <row r="52" spans="1:23" x14ac:dyDescent="0.25">
      <c r="A52" s="18" t="str">
        <f>("206")</f>
        <v>206</v>
      </c>
      <c r="B52" s="19" t="s">
        <v>74</v>
      </c>
      <c r="C52" s="19" t="s">
        <v>75</v>
      </c>
      <c r="D52" s="19" t="s">
        <v>16</v>
      </c>
      <c r="E52" s="6" t="s">
        <v>17</v>
      </c>
      <c r="F52" s="5" t="s">
        <v>169</v>
      </c>
      <c r="G52" s="16" t="s">
        <v>76</v>
      </c>
      <c r="H52" s="17">
        <v>0</v>
      </c>
      <c r="I52" s="17">
        <v>0</v>
      </c>
      <c r="J52" s="17">
        <v>0</v>
      </c>
      <c r="K52" s="17">
        <v>1</v>
      </c>
      <c r="L52" s="17">
        <v>1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3</v>
      </c>
      <c r="S52" s="17">
        <v>0</v>
      </c>
      <c r="T52" s="17">
        <f t="shared" si="2"/>
        <v>5</v>
      </c>
      <c r="U52" s="17">
        <v>4</v>
      </c>
    </row>
    <row r="53" spans="1:23" x14ac:dyDescent="0.25">
      <c r="A53" s="18" t="str">
        <f>("221")</f>
        <v>221</v>
      </c>
      <c r="B53" s="19" t="s">
        <v>83</v>
      </c>
      <c r="C53" s="19" t="s">
        <v>84</v>
      </c>
      <c r="D53" s="19" t="s">
        <v>16</v>
      </c>
      <c r="E53" s="6" t="s">
        <v>17</v>
      </c>
      <c r="F53" s="5" t="s">
        <v>176</v>
      </c>
      <c r="G53" s="16" t="s">
        <v>39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9</v>
      </c>
      <c r="S53" s="17">
        <v>0</v>
      </c>
      <c r="T53" s="17">
        <f t="shared" si="2"/>
        <v>9</v>
      </c>
      <c r="U53" s="17">
        <v>5</v>
      </c>
    </row>
    <row r="54" spans="1:23" x14ac:dyDescent="0.25">
      <c r="A54" s="18" t="str">
        <f>("177")</f>
        <v>177</v>
      </c>
      <c r="B54" s="19" t="s">
        <v>66</v>
      </c>
      <c r="C54" s="19" t="s">
        <v>67</v>
      </c>
      <c r="D54" s="19" t="s">
        <v>16</v>
      </c>
      <c r="E54" s="6" t="s">
        <v>17</v>
      </c>
      <c r="F54" s="5" t="s">
        <v>169</v>
      </c>
      <c r="G54" s="16" t="s">
        <v>13</v>
      </c>
      <c r="H54" s="17">
        <v>0</v>
      </c>
      <c r="I54" s="17">
        <v>5</v>
      </c>
      <c r="J54" s="17">
        <v>0</v>
      </c>
      <c r="K54" s="17">
        <v>1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3</v>
      </c>
      <c r="S54" s="17">
        <v>1</v>
      </c>
      <c r="T54" s="17">
        <f t="shared" si="2"/>
        <v>10</v>
      </c>
      <c r="U54" s="17">
        <v>6</v>
      </c>
    </row>
    <row r="55" spans="1:23" x14ac:dyDescent="0.25">
      <c r="A55" s="18" t="str">
        <f>("335")</f>
        <v>335</v>
      </c>
      <c r="B55" s="19" t="s">
        <v>105</v>
      </c>
      <c r="C55" s="19" t="s">
        <v>106</v>
      </c>
      <c r="D55" s="19" t="s">
        <v>16</v>
      </c>
      <c r="E55" s="6" t="s">
        <v>17</v>
      </c>
      <c r="F55" s="5" t="s">
        <v>186</v>
      </c>
      <c r="G55" s="16" t="s">
        <v>53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12</v>
      </c>
      <c r="S55" s="17">
        <v>0</v>
      </c>
      <c r="T55" s="17">
        <f t="shared" si="2"/>
        <v>12</v>
      </c>
      <c r="U55" s="17">
        <v>7</v>
      </c>
    </row>
    <row r="56" spans="1:23" x14ac:dyDescent="0.25">
      <c r="A56" s="19" t="str">
        <f>("8")</f>
        <v>8</v>
      </c>
      <c r="B56" s="19" t="s">
        <v>14</v>
      </c>
      <c r="C56" s="19" t="s">
        <v>15</v>
      </c>
      <c r="D56" s="19" t="s">
        <v>16</v>
      </c>
      <c r="E56" s="6" t="s">
        <v>17</v>
      </c>
      <c r="F56" s="5" t="s">
        <v>156</v>
      </c>
      <c r="G56" s="16" t="s">
        <v>13</v>
      </c>
      <c r="H56" s="17">
        <v>0</v>
      </c>
      <c r="I56" s="17">
        <v>4</v>
      </c>
      <c r="J56" s="17">
        <v>0</v>
      </c>
      <c r="K56" s="17">
        <v>5</v>
      </c>
      <c r="L56" s="17">
        <v>8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4</v>
      </c>
      <c r="S56" s="17">
        <v>0</v>
      </c>
      <c r="T56" s="17">
        <f t="shared" si="2"/>
        <v>21</v>
      </c>
      <c r="U56" s="17">
        <v>8</v>
      </c>
    </row>
    <row r="57" spans="1:23" x14ac:dyDescent="0.25">
      <c r="A57" s="18" t="str">
        <f>("226")</f>
        <v>226</v>
      </c>
      <c r="B57" s="19" t="s">
        <v>87</v>
      </c>
      <c r="C57" s="19" t="s">
        <v>88</v>
      </c>
      <c r="D57" s="19" t="s">
        <v>16</v>
      </c>
      <c r="E57" s="6" t="s">
        <v>17</v>
      </c>
      <c r="F57" s="5" t="s">
        <v>175</v>
      </c>
      <c r="G57" s="16" t="s">
        <v>53</v>
      </c>
      <c r="H57" s="17">
        <v>0</v>
      </c>
      <c r="I57" s="17">
        <v>7</v>
      </c>
      <c r="J57" s="17">
        <v>0</v>
      </c>
      <c r="K57" s="17">
        <v>5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11</v>
      </c>
      <c r="S57" s="17">
        <v>2</v>
      </c>
      <c r="T57" s="17">
        <f t="shared" si="2"/>
        <v>25</v>
      </c>
      <c r="U57" s="17">
        <v>9</v>
      </c>
    </row>
    <row r="58" spans="1:23" x14ac:dyDescent="0.25">
      <c r="A58" s="18"/>
      <c r="B58" s="19"/>
      <c r="C58" s="19"/>
      <c r="D58" s="19"/>
      <c r="E58" s="47"/>
      <c r="F58" s="5"/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3" x14ac:dyDescent="0.25">
      <c r="A59" s="18" t="str">
        <f>("22")</f>
        <v>22</v>
      </c>
      <c r="B59" s="19" t="s">
        <v>27</v>
      </c>
      <c r="C59" s="19" t="s">
        <v>28</v>
      </c>
      <c r="D59" s="19" t="s">
        <v>29</v>
      </c>
      <c r="E59" s="9"/>
      <c r="F59" s="5" t="s">
        <v>160</v>
      </c>
      <c r="G59" s="16" t="s">
        <v>13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f t="shared" ref="T59:T64" si="3">SUM(H59:S59)</f>
        <v>0</v>
      </c>
      <c r="U59" s="17">
        <v>1</v>
      </c>
    </row>
    <row r="60" spans="1:23" x14ac:dyDescent="0.25">
      <c r="A60" s="18">
        <v>800</v>
      </c>
      <c r="B60" s="19" t="s">
        <v>112</v>
      </c>
      <c r="C60" s="19" t="s">
        <v>223</v>
      </c>
      <c r="D60" s="19" t="s">
        <v>29</v>
      </c>
      <c r="E60" s="9"/>
      <c r="F60" s="5" t="s">
        <v>224</v>
      </c>
      <c r="G60" s="16" t="s">
        <v>44</v>
      </c>
      <c r="H60" s="17">
        <v>2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2</v>
      </c>
      <c r="S60" s="17">
        <v>0</v>
      </c>
      <c r="T60" s="17">
        <f t="shared" si="3"/>
        <v>4</v>
      </c>
      <c r="U60" s="17">
        <v>2</v>
      </c>
      <c r="V60" t="s">
        <v>237</v>
      </c>
      <c r="W60" s="49" t="s">
        <v>237</v>
      </c>
    </row>
    <row r="61" spans="1:23" x14ac:dyDescent="0.25">
      <c r="A61" s="18" t="str">
        <f>("373")</f>
        <v>373</v>
      </c>
      <c r="B61" s="19" t="s">
        <v>117</v>
      </c>
      <c r="C61" s="19" t="s">
        <v>104</v>
      </c>
      <c r="D61" s="19" t="s">
        <v>29</v>
      </c>
      <c r="E61" s="9"/>
      <c r="F61" s="5" t="s">
        <v>191</v>
      </c>
      <c r="G61" s="16" t="s">
        <v>118</v>
      </c>
      <c r="H61" s="17">
        <v>5</v>
      </c>
      <c r="I61" s="17">
        <v>5</v>
      </c>
      <c r="J61" s="17">
        <v>0</v>
      </c>
      <c r="K61" s="17">
        <v>0</v>
      </c>
      <c r="L61" s="17">
        <v>0</v>
      </c>
      <c r="M61" s="17">
        <v>1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f t="shared" si="3"/>
        <v>11</v>
      </c>
      <c r="U61" s="17">
        <v>3</v>
      </c>
    </row>
    <row r="62" spans="1:23" x14ac:dyDescent="0.25">
      <c r="A62" s="36">
        <v>801</v>
      </c>
      <c r="B62" s="19" t="s">
        <v>228</v>
      </c>
      <c r="C62" s="19" t="s">
        <v>229</v>
      </c>
      <c r="D62" s="19" t="s">
        <v>29</v>
      </c>
      <c r="E62" s="6"/>
      <c r="F62" s="41" t="s">
        <v>200</v>
      </c>
      <c r="G62" s="44" t="s">
        <v>230</v>
      </c>
      <c r="H62" s="17">
        <v>6</v>
      </c>
      <c r="I62" s="17">
        <v>0</v>
      </c>
      <c r="J62" s="17">
        <v>0</v>
      </c>
      <c r="K62" s="17">
        <v>1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3</v>
      </c>
      <c r="S62" s="17">
        <v>5</v>
      </c>
      <c r="T62" s="17">
        <f t="shared" si="3"/>
        <v>15</v>
      </c>
      <c r="U62" s="17">
        <v>4</v>
      </c>
    </row>
    <row r="63" spans="1:23" x14ac:dyDescent="0.25">
      <c r="A63" s="18" t="str">
        <f>("372")</f>
        <v>372</v>
      </c>
      <c r="B63" s="19" t="s">
        <v>116</v>
      </c>
      <c r="C63" s="19" t="s">
        <v>46</v>
      </c>
      <c r="D63" s="19" t="s">
        <v>29</v>
      </c>
      <c r="E63" s="9"/>
      <c r="F63" s="5" t="s">
        <v>183</v>
      </c>
      <c r="G63" s="16" t="s">
        <v>26</v>
      </c>
      <c r="H63" s="17">
        <v>4</v>
      </c>
      <c r="I63" s="17">
        <v>1</v>
      </c>
      <c r="J63" s="17">
        <v>0</v>
      </c>
      <c r="K63" s="17">
        <v>3</v>
      </c>
      <c r="L63" s="17">
        <v>3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8</v>
      </c>
      <c r="S63" s="17">
        <v>0</v>
      </c>
      <c r="T63" s="17">
        <f t="shared" si="3"/>
        <v>19</v>
      </c>
      <c r="U63" s="17">
        <v>5</v>
      </c>
    </row>
    <row r="64" spans="1:23" x14ac:dyDescent="0.25">
      <c r="A64" s="18">
        <v>187</v>
      </c>
      <c r="B64" s="19" t="s">
        <v>218</v>
      </c>
      <c r="C64" s="19" t="s">
        <v>219</v>
      </c>
      <c r="D64" s="19" t="s">
        <v>29</v>
      </c>
      <c r="E64" s="6"/>
      <c r="F64" s="5" t="s">
        <v>176</v>
      </c>
      <c r="G64" s="16" t="s">
        <v>13</v>
      </c>
      <c r="H64" s="17">
        <v>10</v>
      </c>
      <c r="I64" s="17">
        <v>15</v>
      </c>
      <c r="J64" s="17">
        <v>0</v>
      </c>
      <c r="K64" s="17">
        <v>9</v>
      </c>
      <c r="L64" s="17">
        <v>13</v>
      </c>
      <c r="M64" s="17">
        <v>3</v>
      </c>
      <c r="N64" s="17">
        <v>4</v>
      </c>
      <c r="O64" s="17">
        <v>0</v>
      </c>
      <c r="P64" s="17">
        <v>5</v>
      </c>
      <c r="Q64" s="17">
        <v>11</v>
      </c>
      <c r="R64" s="17">
        <v>13</v>
      </c>
      <c r="S64" s="17">
        <v>9</v>
      </c>
      <c r="T64" s="17">
        <f t="shared" si="3"/>
        <v>92</v>
      </c>
      <c r="U64" s="17">
        <v>6</v>
      </c>
    </row>
    <row r="65" spans="1:26" x14ac:dyDescent="0.25">
      <c r="A65" s="36"/>
      <c r="B65" s="19"/>
      <c r="C65" s="19"/>
      <c r="D65" s="19"/>
      <c r="E65" s="47"/>
      <c r="F65" s="41"/>
      <c r="G65" s="4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6" x14ac:dyDescent="0.25">
      <c r="A66" s="18" t="str">
        <f>("113")</f>
        <v>113</v>
      </c>
      <c r="B66" s="19" t="s">
        <v>30</v>
      </c>
      <c r="C66" s="19" t="s">
        <v>56</v>
      </c>
      <c r="D66" s="19" t="s">
        <v>57</v>
      </c>
      <c r="E66" s="10" t="s">
        <v>12</v>
      </c>
      <c r="F66" s="5" t="s">
        <v>170</v>
      </c>
      <c r="G66" s="16" t="s">
        <v>13</v>
      </c>
      <c r="H66" s="17">
        <v>0</v>
      </c>
      <c r="I66" s="17">
        <v>0</v>
      </c>
      <c r="J66" s="17">
        <v>0</v>
      </c>
      <c r="K66" s="17">
        <v>15</v>
      </c>
      <c r="L66" s="17">
        <v>1</v>
      </c>
      <c r="M66" s="17">
        <v>2</v>
      </c>
      <c r="N66" s="17">
        <v>0</v>
      </c>
      <c r="O66" s="17">
        <v>0</v>
      </c>
      <c r="P66" s="17">
        <v>3</v>
      </c>
      <c r="Q66" s="17">
        <v>0</v>
      </c>
      <c r="R66" s="17">
        <v>1</v>
      </c>
      <c r="S66" s="17">
        <v>0</v>
      </c>
      <c r="T66" s="17">
        <f>SUM(H66:S66)</f>
        <v>22</v>
      </c>
      <c r="U66" s="17">
        <v>1</v>
      </c>
    </row>
    <row r="67" spans="1:26" x14ac:dyDescent="0.25">
      <c r="A67" s="18" t="str">
        <f>("174")</f>
        <v>174</v>
      </c>
      <c r="B67" s="19" t="s">
        <v>64</v>
      </c>
      <c r="C67" s="19" t="s">
        <v>65</v>
      </c>
      <c r="D67" s="19" t="s">
        <v>57</v>
      </c>
      <c r="E67" s="10" t="s">
        <v>12</v>
      </c>
      <c r="F67" s="5" t="s">
        <v>174</v>
      </c>
      <c r="G67" s="16" t="s">
        <v>39</v>
      </c>
      <c r="H67" s="17">
        <v>1</v>
      </c>
      <c r="I67" s="17">
        <v>1</v>
      </c>
      <c r="J67" s="17">
        <v>3</v>
      </c>
      <c r="K67" s="17">
        <v>13</v>
      </c>
      <c r="L67" s="17">
        <v>4</v>
      </c>
      <c r="M67" s="17">
        <v>0</v>
      </c>
      <c r="N67" s="17">
        <v>0</v>
      </c>
      <c r="O67" s="17">
        <v>2</v>
      </c>
      <c r="P67" s="17">
        <v>1</v>
      </c>
      <c r="Q67" s="17">
        <v>0</v>
      </c>
      <c r="R67" s="17">
        <v>0</v>
      </c>
      <c r="S67" s="17">
        <v>0</v>
      </c>
      <c r="T67" s="17">
        <f>SUM(H67:S67)</f>
        <v>25</v>
      </c>
      <c r="U67" s="17">
        <v>2</v>
      </c>
    </row>
    <row r="68" spans="1:26" x14ac:dyDescent="0.25">
      <c r="A68" s="18" t="str">
        <f>("433")</f>
        <v>433</v>
      </c>
      <c r="B68" s="19" t="s">
        <v>104</v>
      </c>
      <c r="C68" s="19" t="s">
        <v>133</v>
      </c>
      <c r="D68" s="19" t="s">
        <v>57</v>
      </c>
      <c r="E68" s="10" t="s">
        <v>12</v>
      </c>
      <c r="F68" s="5" t="s">
        <v>195</v>
      </c>
      <c r="G68" s="16" t="s">
        <v>134</v>
      </c>
      <c r="H68" s="17">
        <v>0</v>
      </c>
      <c r="I68" s="17">
        <v>5</v>
      </c>
      <c r="J68" s="17">
        <v>1</v>
      </c>
      <c r="K68" s="17">
        <v>15</v>
      </c>
      <c r="L68" s="17">
        <v>2</v>
      </c>
      <c r="M68" s="17">
        <v>2</v>
      </c>
      <c r="N68" s="17">
        <v>2</v>
      </c>
      <c r="O68" s="17">
        <v>2</v>
      </c>
      <c r="P68" s="17">
        <v>2</v>
      </c>
      <c r="Q68" s="17">
        <v>0</v>
      </c>
      <c r="R68" s="17">
        <v>5</v>
      </c>
      <c r="S68" s="17">
        <v>8</v>
      </c>
      <c r="T68" s="17">
        <f>SUM(H68:S68)</f>
        <v>44</v>
      </c>
      <c r="U68" s="17">
        <v>3</v>
      </c>
    </row>
    <row r="69" spans="1:26" x14ac:dyDescent="0.25">
      <c r="A69" s="18"/>
      <c r="B69" s="19"/>
      <c r="C69" s="19"/>
      <c r="D69" s="19"/>
      <c r="E69" s="10"/>
      <c r="F69" s="5"/>
      <c r="G69" s="1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6" x14ac:dyDescent="0.25">
      <c r="A70" s="18" t="str">
        <f>("500")</f>
        <v>500</v>
      </c>
      <c r="B70" s="19" t="s">
        <v>147</v>
      </c>
      <c r="C70" s="19" t="s">
        <v>148</v>
      </c>
      <c r="D70" s="19" t="s">
        <v>73</v>
      </c>
      <c r="E70" s="8"/>
      <c r="F70" s="5" t="s">
        <v>199</v>
      </c>
      <c r="G70" s="16" t="s">
        <v>13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f>SUM(H70:S70)</f>
        <v>0</v>
      </c>
      <c r="U70" s="17">
        <v>1</v>
      </c>
    </row>
    <row r="71" spans="1:26" x14ac:dyDescent="0.25">
      <c r="A71" s="18" t="str">
        <f>("444")</f>
        <v>444</v>
      </c>
      <c r="B71" s="19" t="s">
        <v>144</v>
      </c>
      <c r="C71" s="19" t="s">
        <v>145</v>
      </c>
      <c r="D71" s="19" t="s">
        <v>73</v>
      </c>
      <c r="E71" s="8"/>
      <c r="F71" s="5" t="s">
        <v>197</v>
      </c>
      <c r="G71" s="16" t="s">
        <v>143</v>
      </c>
      <c r="H71" s="17">
        <v>0</v>
      </c>
      <c r="I71" s="17">
        <v>5</v>
      </c>
      <c r="J71" s="17">
        <v>3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1</v>
      </c>
      <c r="R71" s="17">
        <v>0</v>
      </c>
      <c r="S71" s="17">
        <v>2</v>
      </c>
      <c r="T71" s="17">
        <f>SUM(H71:S71)</f>
        <v>11</v>
      </c>
      <c r="U71" s="17">
        <v>2</v>
      </c>
      <c r="Z71" t="s">
        <v>235</v>
      </c>
    </row>
    <row r="72" spans="1:26" x14ac:dyDescent="0.25">
      <c r="A72" s="18" t="str">
        <f>("443")</f>
        <v>443</v>
      </c>
      <c r="B72" s="19" t="s">
        <v>141</v>
      </c>
      <c r="C72" s="19" t="s">
        <v>142</v>
      </c>
      <c r="D72" s="19" t="s">
        <v>73</v>
      </c>
      <c r="E72" s="8"/>
      <c r="F72" s="5" t="s">
        <v>196</v>
      </c>
      <c r="G72" s="16" t="s">
        <v>143</v>
      </c>
      <c r="H72" s="17">
        <v>0</v>
      </c>
      <c r="I72" s="17">
        <v>5</v>
      </c>
      <c r="J72" s="17">
        <v>3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5</v>
      </c>
      <c r="Q72" s="17">
        <v>4</v>
      </c>
      <c r="R72" s="17">
        <v>0</v>
      </c>
      <c r="S72" s="17">
        <v>0</v>
      </c>
      <c r="T72" s="17">
        <f>SUM(H72:S72)</f>
        <v>17</v>
      </c>
      <c r="U72" s="17">
        <v>3</v>
      </c>
      <c r="Z72" t="s">
        <v>235</v>
      </c>
    </row>
    <row r="73" spans="1:26" x14ac:dyDescent="0.25">
      <c r="A73" s="18"/>
      <c r="B73" s="19"/>
      <c r="C73" s="19"/>
      <c r="D73" s="19"/>
      <c r="E73" s="48"/>
      <c r="F73" s="5"/>
      <c r="G73" s="1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6" x14ac:dyDescent="0.25">
      <c r="A74" s="18" t="str">
        <f>("322")</f>
        <v>322</v>
      </c>
      <c r="B74" s="19" t="s">
        <v>104</v>
      </c>
      <c r="C74" s="19" t="s">
        <v>103</v>
      </c>
      <c r="D74" s="19" t="s">
        <v>11</v>
      </c>
      <c r="E74" s="10" t="s">
        <v>12</v>
      </c>
      <c r="F74" s="5" t="s">
        <v>185</v>
      </c>
      <c r="G74" s="16" t="s">
        <v>76</v>
      </c>
      <c r="H74" s="17">
        <v>0</v>
      </c>
      <c r="I74" s="17">
        <v>1</v>
      </c>
      <c r="J74" s="17">
        <v>0</v>
      </c>
      <c r="K74" s="17">
        <v>9</v>
      </c>
      <c r="L74" s="17">
        <v>5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1</v>
      </c>
      <c r="S74" s="17">
        <v>1</v>
      </c>
      <c r="T74" s="17">
        <f t="shared" ref="T74:T79" si="4">SUM(H74:S74)</f>
        <v>17</v>
      </c>
      <c r="U74" s="17">
        <v>1</v>
      </c>
      <c r="Z74" t="s">
        <v>235</v>
      </c>
    </row>
    <row r="75" spans="1:26" x14ac:dyDescent="0.25">
      <c r="A75" s="18" t="str">
        <f>("326")</f>
        <v>326</v>
      </c>
      <c r="B75" s="19" t="s">
        <v>100</v>
      </c>
      <c r="C75" s="19" t="s">
        <v>19</v>
      </c>
      <c r="D75" s="19" t="s">
        <v>11</v>
      </c>
      <c r="E75" s="10" t="s">
        <v>12</v>
      </c>
      <c r="F75" s="5" t="s">
        <v>167</v>
      </c>
      <c r="G75" s="16" t="s">
        <v>13</v>
      </c>
      <c r="H75" s="17">
        <v>0</v>
      </c>
      <c r="I75" s="17">
        <v>0</v>
      </c>
      <c r="J75" s="17">
        <v>0</v>
      </c>
      <c r="K75" s="17">
        <v>15</v>
      </c>
      <c r="L75" s="17">
        <v>2</v>
      </c>
      <c r="M75" s="17">
        <v>1</v>
      </c>
      <c r="N75" s="17">
        <v>0</v>
      </c>
      <c r="O75" s="17">
        <v>0</v>
      </c>
      <c r="P75" s="17">
        <v>9</v>
      </c>
      <c r="Q75" s="17">
        <v>0</v>
      </c>
      <c r="R75" s="17">
        <v>4</v>
      </c>
      <c r="S75" s="17">
        <v>0</v>
      </c>
      <c r="T75" s="17">
        <f t="shared" si="4"/>
        <v>31</v>
      </c>
      <c r="U75" s="17">
        <v>2</v>
      </c>
      <c r="Z75" t="s">
        <v>235</v>
      </c>
    </row>
    <row r="76" spans="1:26" x14ac:dyDescent="0.25">
      <c r="A76" s="18" t="str">
        <f>("57")</f>
        <v>57</v>
      </c>
      <c r="B76" s="19" t="s">
        <v>40</v>
      </c>
      <c r="C76" s="19" t="s">
        <v>41</v>
      </c>
      <c r="D76" s="19" t="s">
        <v>11</v>
      </c>
      <c r="E76" s="10" t="s">
        <v>12</v>
      </c>
      <c r="F76" s="5" t="s">
        <v>164</v>
      </c>
      <c r="G76" s="16" t="s">
        <v>13</v>
      </c>
      <c r="H76" s="17">
        <v>1</v>
      </c>
      <c r="I76" s="17">
        <v>5</v>
      </c>
      <c r="J76" s="17">
        <v>7</v>
      </c>
      <c r="K76" s="17">
        <v>15</v>
      </c>
      <c r="L76" s="17">
        <v>2</v>
      </c>
      <c r="M76" s="17">
        <v>0</v>
      </c>
      <c r="N76" s="17">
        <v>0</v>
      </c>
      <c r="O76" s="17">
        <v>0</v>
      </c>
      <c r="P76" s="17">
        <v>1</v>
      </c>
      <c r="Q76" s="17">
        <v>1</v>
      </c>
      <c r="R76" s="17">
        <v>10</v>
      </c>
      <c r="S76" s="17">
        <v>2</v>
      </c>
      <c r="T76" s="17">
        <f t="shared" si="4"/>
        <v>44</v>
      </c>
      <c r="U76" s="17">
        <v>3</v>
      </c>
    </row>
    <row r="77" spans="1:26" x14ac:dyDescent="0.25">
      <c r="A77" s="18" t="str">
        <f>("666")</f>
        <v>666</v>
      </c>
      <c r="B77" s="19" t="s">
        <v>152</v>
      </c>
      <c r="C77" s="19" t="s">
        <v>153</v>
      </c>
      <c r="D77" s="19" t="s">
        <v>11</v>
      </c>
      <c r="E77" s="10" t="s">
        <v>12</v>
      </c>
      <c r="F77" s="5" t="s">
        <v>193</v>
      </c>
      <c r="G77" s="16" t="s">
        <v>13</v>
      </c>
      <c r="H77" s="17">
        <v>0</v>
      </c>
      <c r="I77" s="17">
        <v>7</v>
      </c>
      <c r="J77" s="17">
        <v>3</v>
      </c>
      <c r="K77" s="17">
        <v>15</v>
      </c>
      <c r="L77" s="17">
        <v>3</v>
      </c>
      <c r="M77" s="17">
        <v>5</v>
      </c>
      <c r="N77" s="17">
        <v>1</v>
      </c>
      <c r="O77" s="17">
        <v>0</v>
      </c>
      <c r="P77" s="17">
        <v>12</v>
      </c>
      <c r="Q77" s="17">
        <v>0</v>
      </c>
      <c r="R77" s="17">
        <v>7</v>
      </c>
      <c r="S77" s="17">
        <v>6</v>
      </c>
      <c r="T77" s="17">
        <f t="shared" si="4"/>
        <v>59</v>
      </c>
      <c r="U77" s="17">
        <v>4</v>
      </c>
      <c r="V77" t="s">
        <v>233</v>
      </c>
      <c r="W77">
        <v>17</v>
      </c>
    </row>
    <row r="78" spans="1:26" x14ac:dyDescent="0.25">
      <c r="A78" s="18" t="str">
        <f>("523")</f>
        <v>523</v>
      </c>
      <c r="B78" s="19" t="s">
        <v>138</v>
      </c>
      <c r="C78" s="19" t="s">
        <v>149</v>
      </c>
      <c r="D78" s="19" t="s">
        <v>11</v>
      </c>
      <c r="E78" s="10" t="s">
        <v>12</v>
      </c>
      <c r="F78" s="5" t="s">
        <v>200</v>
      </c>
      <c r="G78" s="16" t="s">
        <v>13</v>
      </c>
      <c r="H78" s="17">
        <v>1</v>
      </c>
      <c r="I78" s="17">
        <v>5</v>
      </c>
      <c r="J78" s="17">
        <v>11</v>
      </c>
      <c r="K78" s="17">
        <v>15</v>
      </c>
      <c r="L78" s="17">
        <v>1</v>
      </c>
      <c r="M78" s="17">
        <v>4</v>
      </c>
      <c r="N78" s="17">
        <v>1</v>
      </c>
      <c r="O78" s="17">
        <v>0</v>
      </c>
      <c r="P78" s="17">
        <v>2</v>
      </c>
      <c r="Q78" s="17">
        <v>1</v>
      </c>
      <c r="R78" s="17">
        <v>9</v>
      </c>
      <c r="S78" s="17">
        <v>9</v>
      </c>
      <c r="T78" s="17">
        <f t="shared" si="4"/>
        <v>59</v>
      </c>
      <c r="U78" s="17">
        <v>5</v>
      </c>
      <c r="V78" t="s">
        <v>233</v>
      </c>
      <c r="W78">
        <v>13</v>
      </c>
    </row>
    <row r="79" spans="1:26" x14ac:dyDescent="0.25">
      <c r="A79" s="5" t="str">
        <f>("7")</f>
        <v>7</v>
      </c>
      <c r="B79" s="5" t="s">
        <v>9</v>
      </c>
      <c r="C79" s="5" t="s">
        <v>10</v>
      </c>
      <c r="D79" s="19" t="s">
        <v>11</v>
      </c>
      <c r="E79" s="40" t="s">
        <v>12</v>
      </c>
      <c r="F79" s="5" t="s">
        <v>155</v>
      </c>
      <c r="G79" s="16" t="s">
        <v>13</v>
      </c>
      <c r="H79" s="17">
        <v>1</v>
      </c>
      <c r="I79" s="17">
        <v>4</v>
      </c>
      <c r="J79" s="17">
        <v>2</v>
      </c>
      <c r="K79" s="17">
        <v>15</v>
      </c>
      <c r="L79" s="17">
        <v>6</v>
      </c>
      <c r="M79" s="17">
        <v>1</v>
      </c>
      <c r="N79" s="17">
        <v>3</v>
      </c>
      <c r="O79" s="17">
        <v>0</v>
      </c>
      <c r="P79" s="17">
        <v>6</v>
      </c>
      <c r="Q79" s="17">
        <v>6</v>
      </c>
      <c r="R79" s="17">
        <v>11</v>
      </c>
      <c r="S79" s="17">
        <v>9</v>
      </c>
      <c r="T79" s="17">
        <f t="shared" si="4"/>
        <v>64</v>
      </c>
      <c r="U79" s="17">
        <v>6</v>
      </c>
    </row>
    <row r="80" spans="1:26" x14ac:dyDescent="0.25">
      <c r="A80" s="18"/>
      <c r="B80" s="19"/>
      <c r="C80" s="19"/>
      <c r="D80" s="19"/>
      <c r="E80" s="10"/>
      <c r="F80" s="5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6" x14ac:dyDescent="0.25">
      <c r="A81" s="18" t="str">
        <f>("295")</f>
        <v>295</v>
      </c>
      <c r="B81" s="19" t="s">
        <v>100</v>
      </c>
      <c r="C81" s="19" t="s">
        <v>67</v>
      </c>
      <c r="D81" s="19" t="s">
        <v>32</v>
      </c>
      <c r="E81" s="10" t="s">
        <v>12</v>
      </c>
      <c r="F81" s="5" t="s">
        <v>182</v>
      </c>
      <c r="G81" s="16" t="s">
        <v>13</v>
      </c>
      <c r="H81" s="17">
        <v>0</v>
      </c>
      <c r="I81" s="17">
        <v>0</v>
      </c>
      <c r="J81" s="17">
        <v>0</v>
      </c>
      <c r="K81" s="17">
        <v>15</v>
      </c>
      <c r="L81" s="17">
        <v>0</v>
      </c>
      <c r="M81" s="17">
        <v>0</v>
      </c>
      <c r="N81" s="17">
        <v>0</v>
      </c>
      <c r="O81" s="17">
        <v>0</v>
      </c>
      <c r="P81" s="17">
        <v>1</v>
      </c>
      <c r="Q81" s="17">
        <v>0</v>
      </c>
      <c r="R81" s="17">
        <v>1</v>
      </c>
      <c r="S81" s="17">
        <v>0</v>
      </c>
      <c r="T81" s="17">
        <f>SUM(H81:S81)</f>
        <v>17</v>
      </c>
      <c r="U81" s="17">
        <v>1</v>
      </c>
    </row>
    <row r="82" spans="1:26" x14ac:dyDescent="0.25">
      <c r="A82" s="18" t="str">
        <f>("37")</f>
        <v>37</v>
      </c>
      <c r="B82" s="19" t="s">
        <v>34</v>
      </c>
      <c r="C82" s="19" t="s">
        <v>35</v>
      </c>
      <c r="D82" s="19" t="s">
        <v>32</v>
      </c>
      <c r="E82" s="10" t="s">
        <v>12</v>
      </c>
      <c r="F82" s="5" t="s">
        <v>162</v>
      </c>
      <c r="G82" s="16" t="s">
        <v>13</v>
      </c>
      <c r="H82" s="17">
        <v>0</v>
      </c>
      <c r="I82" s="17">
        <v>1</v>
      </c>
      <c r="J82" s="17">
        <v>3</v>
      </c>
      <c r="K82" s="17">
        <v>5</v>
      </c>
      <c r="L82" s="17">
        <v>1</v>
      </c>
      <c r="M82" s="17">
        <v>3</v>
      </c>
      <c r="N82" s="17">
        <v>0</v>
      </c>
      <c r="O82" s="17">
        <v>0</v>
      </c>
      <c r="P82" s="17">
        <v>0</v>
      </c>
      <c r="Q82" s="17">
        <v>0</v>
      </c>
      <c r="R82" s="17">
        <v>6</v>
      </c>
      <c r="S82" s="17">
        <v>0</v>
      </c>
      <c r="T82" s="17">
        <f>SUM(H82:S82)</f>
        <v>19</v>
      </c>
      <c r="U82" s="17">
        <v>2</v>
      </c>
    </row>
    <row r="83" spans="1:26" x14ac:dyDescent="0.25">
      <c r="A83" s="18" t="str">
        <f>("23")</f>
        <v>23</v>
      </c>
      <c r="B83" s="19" t="s">
        <v>30</v>
      </c>
      <c r="C83" s="19" t="s">
        <v>31</v>
      </c>
      <c r="D83" s="19" t="s">
        <v>32</v>
      </c>
      <c r="E83" s="10" t="s">
        <v>12</v>
      </c>
      <c r="F83" s="5" t="s">
        <v>161</v>
      </c>
      <c r="G83" s="16" t="s">
        <v>33</v>
      </c>
      <c r="H83" s="17">
        <v>0</v>
      </c>
      <c r="I83" s="17">
        <v>5</v>
      </c>
      <c r="J83" s="17">
        <v>1</v>
      </c>
      <c r="K83" s="17">
        <v>13</v>
      </c>
      <c r="L83" s="17">
        <v>0</v>
      </c>
      <c r="M83" s="17">
        <v>1</v>
      </c>
      <c r="N83" s="17">
        <v>0</v>
      </c>
      <c r="O83" s="17">
        <v>0</v>
      </c>
      <c r="P83" s="17">
        <v>0</v>
      </c>
      <c r="Q83" s="17">
        <v>0</v>
      </c>
      <c r="R83" s="17">
        <v>1</v>
      </c>
      <c r="S83" s="17">
        <v>2</v>
      </c>
      <c r="T83" s="17">
        <f>SUM(H83:S83)</f>
        <v>23</v>
      </c>
      <c r="U83" s="17">
        <v>3</v>
      </c>
    </row>
    <row r="84" spans="1:26" x14ac:dyDescent="0.25">
      <c r="A84" s="18" t="str">
        <f>("439")</f>
        <v>439</v>
      </c>
      <c r="B84" s="19" t="s">
        <v>54</v>
      </c>
      <c r="C84" s="19" t="s">
        <v>136</v>
      </c>
      <c r="D84" s="19" t="s">
        <v>32</v>
      </c>
      <c r="E84" s="10" t="s">
        <v>12</v>
      </c>
      <c r="F84" s="5" t="s">
        <v>162</v>
      </c>
      <c r="G84" s="16" t="s">
        <v>92</v>
      </c>
      <c r="H84" s="17" t="s">
        <v>225</v>
      </c>
      <c r="I84" s="17" t="s">
        <v>225</v>
      </c>
      <c r="J84" s="17" t="s">
        <v>225</v>
      </c>
      <c r="K84" s="17" t="s">
        <v>225</v>
      </c>
      <c r="L84" s="17" t="s">
        <v>225</v>
      </c>
      <c r="M84" s="17" t="s">
        <v>225</v>
      </c>
      <c r="N84" s="17" t="s">
        <v>225</v>
      </c>
      <c r="O84" s="17" t="s">
        <v>225</v>
      </c>
      <c r="P84" s="17" t="s">
        <v>225</v>
      </c>
      <c r="Q84" s="17" t="s">
        <v>225</v>
      </c>
      <c r="R84" s="17" t="s">
        <v>225</v>
      </c>
      <c r="S84" s="17" t="s">
        <v>225</v>
      </c>
      <c r="T84" s="17" t="s">
        <v>225</v>
      </c>
      <c r="U84" s="17"/>
    </row>
    <row r="85" spans="1:26" x14ac:dyDescent="0.25">
      <c r="A85" s="18"/>
      <c r="B85" s="19"/>
      <c r="C85" s="19"/>
      <c r="D85" s="19"/>
      <c r="E85" s="10"/>
      <c r="F85" s="5"/>
      <c r="G85" s="16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6" x14ac:dyDescent="0.25">
      <c r="A86" s="18" t="str">
        <f>("190")</f>
        <v>190</v>
      </c>
      <c r="B86" s="19" t="s">
        <v>70</v>
      </c>
      <c r="C86" s="19" t="s">
        <v>71</v>
      </c>
      <c r="D86" s="19" t="s">
        <v>38</v>
      </c>
      <c r="E86" s="10" t="s">
        <v>12</v>
      </c>
      <c r="F86" s="5" t="s">
        <v>175</v>
      </c>
      <c r="G86" s="16" t="s">
        <v>72</v>
      </c>
      <c r="H86" s="17">
        <v>0</v>
      </c>
      <c r="I86" s="17">
        <v>0</v>
      </c>
      <c r="J86" s="17">
        <v>0</v>
      </c>
      <c r="K86" s="17">
        <v>11</v>
      </c>
      <c r="L86" s="17">
        <v>0</v>
      </c>
      <c r="M86" s="17">
        <v>0</v>
      </c>
      <c r="N86" s="17">
        <v>0</v>
      </c>
      <c r="O86" s="17">
        <v>0</v>
      </c>
      <c r="P86" s="17">
        <v>1</v>
      </c>
      <c r="Q86" s="17">
        <v>0</v>
      </c>
      <c r="R86" s="17">
        <v>1</v>
      </c>
      <c r="S86" s="17">
        <v>3</v>
      </c>
      <c r="T86" s="17">
        <f t="shared" ref="T86" si="5">SUM(H86:S86)</f>
        <v>16</v>
      </c>
      <c r="U86" s="17">
        <v>1</v>
      </c>
      <c r="Z86" t="s">
        <v>235</v>
      </c>
    </row>
    <row r="87" spans="1:26" x14ac:dyDescent="0.25">
      <c r="A87" s="18" t="str">
        <f>("708")</f>
        <v>708</v>
      </c>
      <c r="B87" s="19" t="s">
        <v>112</v>
      </c>
      <c r="C87" s="19" t="s">
        <v>154</v>
      </c>
      <c r="D87" s="19" t="s">
        <v>38</v>
      </c>
      <c r="E87" s="10" t="s">
        <v>12</v>
      </c>
      <c r="F87" s="5" t="s">
        <v>202</v>
      </c>
      <c r="G87" s="16" t="s">
        <v>13</v>
      </c>
      <c r="H87" s="17">
        <v>0</v>
      </c>
      <c r="I87" s="17">
        <v>0</v>
      </c>
      <c r="J87" s="17">
        <v>0</v>
      </c>
      <c r="K87" s="17">
        <v>13</v>
      </c>
      <c r="L87" s="17">
        <v>1</v>
      </c>
      <c r="M87" s="17">
        <v>0</v>
      </c>
      <c r="N87" s="17">
        <v>0</v>
      </c>
      <c r="O87" s="17">
        <v>0</v>
      </c>
      <c r="P87" s="17">
        <v>10</v>
      </c>
      <c r="Q87" s="17">
        <v>0</v>
      </c>
      <c r="R87" s="17">
        <v>4</v>
      </c>
      <c r="S87" s="17">
        <v>9</v>
      </c>
      <c r="T87" s="17">
        <f>SUM(H87:S87)</f>
        <v>37</v>
      </c>
      <c r="U87" s="17">
        <v>2</v>
      </c>
      <c r="V87" t="s">
        <v>233</v>
      </c>
      <c r="W87">
        <v>24</v>
      </c>
    </row>
    <row r="88" spans="1:26" x14ac:dyDescent="0.25">
      <c r="A88" s="18" t="str">
        <f>("356")</f>
        <v>356</v>
      </c>
      <c r="B88" s="19" t="s">
        <v>64</v>
      </c>
      <c r="C88" s="19" t="s">
        <v>111</v>
      </c>
      <c r="D88" s="19" t="s">
        <v>38</v>
      </c>
      <c r="E88" s="10" t="s">
        <v>12</v>
      </c>
      <c r="F88" s="5" t="s">
        <v>188</v>
      </c>
      <c r="G88" s="16" t="s">
        <v>13</v>
      </c>
      <c r="H88" s="17">
        <v>0</v>
      </c>
      <c r="I88" s="17">
        <v>5</v>
      </c>
      <c r="J88" s="17">
        <v>5</v>
      </c>
      <c r="K88" s="17">
        <v>15</v>
      </c>
      <c r="L88" s="17">
        <v>1</v>
      </c>
      <c r="M88" s="17">
        <v>1</v>
      </c>
      <c r="N88" s="17">
        <v>0</v>
      </c>
      <c r="O88" s="17">
        <v>0</v>
      </c>
      <c r="P88" s="17">
        <v>2</v>
      </c>
      <c r="Q88" s="17">
        <v>0</v>
      </c>
      <c r="R88" s="17">
        <v>2</v>
      </c>
      <c r="S88" s="17">
        <v>6</v>
      </c>
      <c r="T88" s="17">
        <f>SUM(H88:S88)</f>
        <v>37</v>
      </c>
      <c r="U88" s="17">
        <v>3</v>
      </c>
      <c r="V88" t="s">
        <v>233</v>
      </c>
      <c r="W88">
        <v>22</v>
      </c>
    </row>
    <row r="89" spans="1:26" x14ac:dyDescent="0.25">
      <c r="A89" s="18" t="str">
        <f>("43")</f>
        <v>43</v>
      </c>
      <c r="B89" s="19" t="s">
        <v>36</v>
      </c>
      <c r="C89" s="19" t="s">
        <v>37</v>
      </c>
      <c r="D89" s="19" t="s">
        <v>38</v>
      </c>
      <c r="E89" s="10" t="s">
        <v>12</v>
      </c>
      <c r="F89" s="5" t="s">
        <v>163</v>
      </c>
      <c r="G89" s="16" t="s">
        <v>39</v>
      </c>
      <c r="H89" s="17">
        <v>5</v>
      </c>
      <c r="I89" s="17">
        <v>2</v>
      </c>
      <c r="J89" s="17">
        <v>1</v>
      </c>
      <c r="K89" s="17">
        <v>15</v>
      </c>
      <c r="L89" s="17">
        <v>4</v>
      </c>
      <c r="M89" s="17">
        <v>2</v>
      </c>
      <c r="N89" s="17">
        <v>0</v>
      </c>
      <c r="O89" s="17">
        <v>0</v>
      </c>
      <c r="P89" s="17">
        <v>5</v>
      </c>
      <c r="Q89" s="17">
        <v>0</v>
      </c>
      <c r="R89" s="17">
        <v>2</v>
      </c>
      <c r="S89" s="17">
        <v>1</v>
      </c>
      <c r="T89" s="17">
        <f>SUM(H89:S89)</f>
        <v>37</v>
      </c>
      <c r="U89" s="17">
        <v>4</v>
      </c>
      <c r="V89" t="s">
        <v>233</v>
      </c>
      <c r="W89">
        <v>21</v>
      </c>
    </row>
    <row r="90" spans="1:26" x14ac:dyDescent="0.25">
      <c r="A90" s="18" t="str">
        <f>("170")</f>
        <v>170</v>
      </c>
      <c r="B90" s="19" t="s">
        <v>62</v>
      </c>
      <c r="C90" s="19" t="s">
        <v>63</v>
      </c>
      <c r="D90" s="19" t="s">
        <v>38</v>
      </c>
      <c r="E90" s="10" t="s">
        <v>12</v>
      </c>
      <c r="F90" s="5" t="s">
        <v>173</v>
      </c>
      <c r="G90" s="16" t="s">
        <v>39</v>
      </c>
      <c r="H90" s="17">
        <v>3</v>
      </c>
      <c r="I90" s="17">
        <v>10</v>
      </c>
      <c r="J90" s="17">
        <v>5</v>
      </c>
      <c r="K90" s="17">
        <v>15</v>
      </c>
      <c r="L90" s="17">
        <v>5</v>
      </c>
      <c r="M90" s="17">
        <v>1</v>
      </c>
      <c r="N90" s="17">
        <v>0</v>
      </c>
      <c r="O90" s="17">
        <v>0</v>
      </c>
      <c r="P90" s="17">
        <v>8</v>
      </c>
      <c r="Q90" s="17">
        <v>0</v>
      </c>
      <c r="R90" s="17">
        <v>4</v>
      </c>
      <c r="S90" s="17">
        <v>11</v>
      </c>
      <c r="T90" s="17">
        <f>SUM(H90:S90)</f>
        <v>62</v>
      </c>
      <c r="U90" s="17">
        <v>5</v>
      </c>
    </row>
    <row r="91" spans="1:26" x14ac:dyDescent="0.25">
      <c r="A91" s="18" t="str">
        <f>("210")</f>
        <v>210</v>
      </c>
      <c r="B91" s="19" t="s">
        <v>77</v>
      </c>
      <c r="C91" s="19" t="s">
        <v>78</v>
      </c>
      <c r="D91" s="19" t="s">
        <v>38</v>
      </c>
      <c r="E91" s="10" t="s">
        <v>12</v>
      </c>
      <c r="F91" s="5" t="s">
        <v>173</v>
      </c>
      <c r="G91" s="16" t="s">
        <v>44</v>
      </c>
      <c r="H91" s="17" t="s">
        <v>225</v>
      </c>
      <c r="I91" s="17" t="s">
        <v>225</v>
      </c>
      <c r="J91" s="17" t="s">
        <v>225</v>
      </c>
      <c r="K91" s="17" t="s">
        <v>225</v>
      </c>
      <c r="L91" s="17" t="s">
        <v>225</v>
      </c>
      <c r="M91" s="17" t="s">
        <v>225</v>
      </c>
      <c r="N91" s="17" t="s">
        <v>225</v>
      </c>
      <c r="O91" s="17" t="s">
        <v>225</v>
      </c>
      <c r="P91" s="17" t="s">
        <v>225</v>
      </c>
      <c r="Q91" s="17" t="s">
        <v>225</v>
      </c>
      <c r="R91" s="17" t="s">
        <v>225</v>
      </c>
      <c r="S91" s="17" t="s">
        <v>225</v>
      </c>
      <c r="T91" s="17" t="s">
        <v>225</v>
      </c>
      <c r="U91" s="17"/>
    </row>
    <row r="92" spans="1:26" x14ac:dyDescent="0.25">
      <c r="A92" s="18"/>
      <c r="B92" s="19"/>
      <c r="C92" s="19"/>
      <c r="D92" s="19"/>
      <c r="E92" s="10"/>
      <c r="F92" s="5"/>
      <c r="G92" s="1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6" x14ac:dyDescent="0.25">
      <c r="A93" s="18" t="str">
        <f>("321")</f>
        <v>321</v>
      </c>
      <c r="B93" s="19" t="s">
        <v>102</v>
      </c>
      <c r="C93" s="19" t="s">
        <v>103</v>
      </c>
      <c r="D93" s="19" t="s">
        <v>59</v>
      </c>
      <c r="E93" s="10" t="s">
        <v>12</v>
      </c>
      <c r="F93" s="5" t="s">
        <v>184</v>
      </c>
      <c r="G93" s="16" t="s">
        <v>76</v>
      </c>
      <c r="H93" s="17">
        <v>0</v>
      </c>
      <c r="I93" s="17">
        <v>0</v>
      </c>
      <c r="J93" s="17">
        <v>1</v>
      </c>
      <c r="K93" s="17">
        <v>15</v>
      </c>
      <c r="L93" s="17">
        <v>1</v>
      </c>
      <c r="M93" s="17">
        <v>4</v>
      </c>
      <c r="N93" s="17">
        <v>0</v>
      </c>
      <c r="O93" s="17">
        <v>0</v>
      </c>
      <c r="P93" s="17">
        <v>2</v>
      </c>
      <c r="Q93" s="17">
        <v>5</v>
      </c>
      <c r="R93" s="17">
        <v>8</v>
      </c>
      <c r="S93" s="17">
        <v>6</v>
      </c>
      <c r="T93" s="17">
        <f>SUM(H93:S93)</f>
        <v>42</v>
      </c>
      <c r="U93" s="17">
        <v>1</v>
      </c>
    </row>
    <row r="94" spans="1:26" x14ac:dyDescent="0.25">
      <c r="A94" s="18" t="str">
        <f>("115")</f>
        <v>115</v>
      </c>
      <c r="B94" s="19" t="s">
        <v>58</v>
      </c>
      <c r="C94" s="19" t="s">
        <v>52</v>
      </c>
      <c r="D94" s="19" t="s">
        <v>59</v>
      </c>
      <c r="E94" s="10" t="s">
        <v>12</v>
      </c>
      <c r="F94" s="5" t="s">
        <v>171</v>
      </c>
      <c r="G94" s="16" t="s">
        <v>13</v>
      </c>
      <c r="H94" s="17">
        <v>7</v>
      </c>
      <c r="I94" s="17">
        <v>11</v>
      </c>
      <c r="J94" s="17">
        <v>15</v>
      </c>
      <c r="K94" s="17">
        <v>8</v>
      </c>
      <c r="L94" s="17">
        <v>11</v>
      </c>
      <c r="M94" s="17">
        <v>9</v>
      </c>
      <c r="N94" s="17">
        <v>1</v>
      </c>
      <c r="O94" s="17">
        <v>0</v>
      </c>
      <c r="P94" s="17">
        <v>7</v>
      </c>
      <c r="Q94" s="17">
        <v>1</v>
      </c>
      <c r="R94" s="17">
        <v>10</v>
      </c>
      <c r="S94" s="17">
        <v>13</v>
      </c>
      <c r="T94" s="17">
        <f>SUM(H94:S94)</f>
        <v>93</v>
      </c>
      <c r="U94" s="17">
        <v>2</v>
      </c>
    </row>
    <row r="95" spans="1:26" x14ac:dyDescent="0.25">
      <c r="A95" s="20" t="str">
        <f>("374")</f>
        <v>374</v>
      </c>
      <c r="B95" s="21" t="s">
        <v>119</v>
      </c>
      <c r="C95" s="21" t="s">
        <v>120</v>
      </c>
      <c r="D95" s="21" t="s">
        <v>59</v>
      </c>
      <c r="E95" s="23" t="s">
        <v>12</v>
      </c>
      <c r="F95" s="22" t="s">
        <v>192</v>
      </c>
      <c r="G95" s="24" t="s">
        <v>39</v>
      </c>
      <c r="H95" s="25" t="s">
        <v>225</v>
      </c>
      <c r="I95" s="25" t="s">
        <v>225</v>
      </c>
      <c r="J95" s="25" t="s">
        <v>225</v>
      </c>
      <c r="K95" s="25" t="s">
        <v>225</v>
      </c>
      <c r="L95" s="25" t="s">
        <v>225</v>
      </c>
      <c r="M95" s="25" t="s">
        <v>225</v>
      </c>
      <c r="N95" s="25" t="s">
        <v>225</v>
      </c>
      <c r="O95" s="25" t="s">
        <v>225</v>
      </c>
      <c r="P95" s="25" t="s">
        <v>225</v>
      </c>
      <c r="Q95" s="25" t="s">
        <v>225</v>
      </c>
      <c r="R95" s="25" t="s">
        <v>225</v>
      </c>
      <c r="S95" s="25" t="s">
        <v>225</v>
      </c>
      <c r="T95" s="25" t="s">
        <v>225</v>
      </c>
      <c r="U95" s="25"/>
    </row>
    <row r="96" spans="1:26" x14ac:dyDescent="0.25">
      <c r="A96" s="26" t="str">
        <f>("402")</f>
        <v>402</v>
      </c>
      <c r="B96" s="27" t="s">
        <v>123</v>
      </c>
      <c r="C96" s="27" t="s">
        <v>124</v>
      </c>
      <c r="D96" s="27" t="s">
        <v>59</v>
      </c>
      <c r="E96" s="29" t="s">
        <v>12</v>
      </c>
      <c r="F96" s="28" t="s">
        <v>179</v>
      </c>
      <c r="G96" s="28" t="s">
        <v>13</v>
      </c>
      <c r="H96" s="17" t="s">
        <v>225</v>
      </c>
      <c r="I96" s="17" t="s">
        <v>225</v>
      </c>
      <c r="J96" s="17" t="s">
        <v>225</v>
      </c>
      <c r="K96" s="17" t="s">
        <v>225</v>
      </c>
      <c r="L96" s="17" t="s">
        <v>225</v>
      </c>
      <c r="M96" s="17" t="s">
        <v>225</v>
      </c>
      <c r="N96" s="17" t="s">
        <v>225</v>
      </c>
      <c r="O96" s="17" t="s">
        <v>225</v>
      </c>
      <c r="P96" s="17" t="s">
        <v>225</v>
      </c>
      <c r="Q96" s="17" t="s">
        <v>225</v>
      </c>
      <c r="R96" s="17" t="s">
        <v>225</v>
      </c>
      <c r="S96" s="17" t="s">
        <v>225</v>
      </c>
      <c r="T96" s="17" t="s">
        <v>225</v>
      </c>
      <c r="U96" s="17"/>
    </row>
    <row r="97" spans="1:26" x14ac:dyDescent="0.25">
      <c r="A97" s="26"/>
      <c r="B97" s="27"/>
      <c r="C97" s="27"/>
      <c r="D97" s="27"/>
      <c r="E97" s="29"/>
      <c r="F97" s="28"/>
      <c r="G97" s="2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6" x14ac:dyDescent="0.25">
      <c r="A98" s="26" t="str">
        <f>("440")</f>
        <v>440</v>
      </c>
      <c r="B98" s="27" t="s">
        <v>137</v>
      </c>
      <c r="C98" s="27" t="s">
        <v>103</v>
      </c>
      <c r="D98" s="27" t="s">
        <v>226</v>
      </c>
      <c r="E98" s="38"/>
      <c r="F98" s="28" t="s">
        <v>184</v>
      </c>
      <c r="G98" s="28" t="s">
        <v>76</v>
      </c>
      <c r="H98" s="17">
        <v>1</v>
      </c>
      <c r="I98" s="17">
        <v>1</v>
      </c>
      <c r="J98" s="17">
        <v>0</v>
      </c>
      <c r="K98" s="17">
        <v>3</v>
      </c>
      <c r="L98" s="17">
        <v>0</v>
      </c>
      <c r="M98" s="17">
        <v>0</v>
      </c>
      <c r="N98" s="17">
        <v>8</v>
      </c>
      <c r="O98" s="17">
        <v>0</v>
      </c>
      <c r="P98" s="17">
        <v>5</v>
      </c>
      <c r="Q98" s="17">
        <v>10</v>
      </c>
      <c r="R98" s="17">
        <v>10</v>
      </c>
      <c r="S98" s="17">
        <v>5</v>
      </c>
      <c r="T98" s="17">
        <f>SUM(H98:S98)</f>
        <v>43</v>
      </c>
      <c r="U98" s="17">
        <v>1</v>
      </c>
      <c r="Z98" t="s">
        <v>235</v>
      </c>
    </row>
  </sheetData>
  <sortState xmlns:xlrd2="http://schemas.microsoft.com/office/spreadsheetml/2017/richdata2" ref="A89:T91">
    <sortCondition ref="T89:T91"/>
  </sortState>
  <mergeCells count="5">
    <mergeCell ref="A2:G2"/>
    <mergeCell ref="A3:G3"/>
    <mergeCell ref="A4:G4"/>
    <mergeCell ref="A6:G6"/>
    <mergeCell ref="A1:G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2021-07-29T07:29:30Z</dcterms:created>
  <dcterms:modified xsi:type="dcterms:W3CDTF">2021-08-02T19:59:24Z</dcterms:modified>
</cp:coreProperties>
</file>